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35" documentId="8_{351AB08E-0401-4B14-80DD-EA60D23FF763}" xr6:coauthVersionLast="47" xr6:coauthVersionMax="47" xr10:uidLastSave="{FE285D4D-3E56-419F-8244-19E78413D76D}"/>
  <bookViews>
    <workbookView xWindow="-120" yWindow="-120" windowWidth="29040" windowHeight="15720" tabRatio="881" xr2:uid="{00000000-000D-0000-FFFF-FFFF00000000}"/>
  </bookViews>
  <sheets>
    <sheet name="Plantilla Ejecución (2023-12)" sheetId="31" r:id="rId1"/>
    <sheet name="Firmas" sheetId="32" state="hidden" r:id="rId2"/>
  </sheets>
  <definedNames>
    <definedName name="_xlnm.Print_Area" localSheetId="0">'Plantilla Ejecución (2023-12)'!$A$1:$Q$110</definedName>
    <definedName name="_xlnm.Print_Titles" localSheetId="0">'Plantilla Ejecución (2023-12)'!$11:$11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31" l="1"/>
  <c r="P77" i="31"/>
  <c r="P90" i="31" s="1"/>
  <c r="Q14" i="31"/>
  <c r="Q15" i="31"/>
  <c r="Q16" i="31"/>
  <c r="Q17" i="31"/>
  <c r="Q18" i="31"/>
  <c r="Q20" i="31"/>
  <c r="Q21" i="31"/>
  <c r="Q22" i="31"/>
  <c r="Q23" i="31"/>
  <c r="Q24" i="31"/>
  <c r="Q25" i="31"/>
  <c r="Q26" i="31"/>
  <c r="Q27" i="31"/>
  <c r="Q28" i="31"/>
  <c r="Q30" i="31"/>
  <c r="Q31" i="31"/>
  <c r="Q32" i="31"/>
  <c r="Q33" i="31"/>
  <c r="Q34" i="31"/>
  <c r="Q35" i="31"/>
  <c r="Q36" i="31"/>
  <c r="Q37" i="31"/>
  <c r="Q38" i="31"/>
  <c r="Q40" i="31"/>
  <c r="Q41" i="31"/>
  <c r="Q42" i="31"/>
  <c r="Q43" i="31"/>
  <c r="Q44" i="31"/>
  <c r="Q45" i="31"/>
  <c r="Q46" i="31"/>
  <c r="Q48" i="31"/>
  <c r="Q49" i="31"/>
  <c r="Q50" i="31"/>
  <c r="Q51" i="31"/>
  <c r="Q52" i="31"/>
  <c r="Q53" i="31"/>
  <c r="Q54" i="31"/>
  <c r="Q56" i="31"/>
  <c r="Q57" i="31"/>
  <c r="Q58" i="31"/>
  <c r="Q59" i="31"/>
  <c r="Q60" i="31"/>
  <c r="Q61" i="31"/>
  <c r="Q62" i="31"/>
  <c r="Q63" i="31"/>
  <c r="Q64" i="31"/>
  <c r="Q66" i="31"/>
  <c r="Q67" i="31"/>
  <c r="Q68" i="31"/>
  <c r="Q69" i="31"/>
  <c r="Q71" i="31"/>
  <c r="Q72" i="31"/>
  <c r="Q74" i="31"/>
  <c r="Q75" i="31"/>
  <c r="Q76" i="31"/>
  <c r="Q81" i="31"/>
  <c r="Q82" i="31"/>
  <c r="Q84" i="31"/>
  <c r="Q85" i="31"/>
  <c r="Q87" i="31"/>
  <c r="O77" i="31"/>
  <c r="N77" i="31"/>
  <c r="N90" i="31" s="1"/>
  <c r="M77" i="31"/>
  <c r="L77" i="31"/>
  <c r="L90" i="31" s="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O90" i="31" l="1"/>
  <c r="M90" i="31"/>
  <c r="D73" i="31"/>
  <c r="E73" i="31"/>
  <c r="Q73" i="31" s="1"/>
  <c r="D70" i="31"/>
  <c r="E70" i="31"/>
  <c r="Q70" i="31" s="1"/>
  <c r="D65" i="31"/>
  <c r="E65" i="31"/>
  <c r="Q65" i="31" s="1"/>
  <c r="D55" i="31"/>
  <c r="E55" i="31"/>
  <c r="Q55" i="31" s="1"/>
  <c r="D47" i="31"/>
  <c r="E47" i="31"/>
  <c r="Q47" i="31" s="1"/>
  <c r="D39" i="31"/>
  <c r="E39" i="31"/>
  <c r="Q39" i="31" s="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R86" i="31"/>
  <c r="E86" i="31"/>
  <c r="Q86" i="31" s="1"/>
  <c r="R83" i="31"/>
  <c r="E83" i="31"/>
  <c r="Q83" i="31" s="1"/>
  <c r="R80" i="31"/>
  <c r="E80" i="31"/>
  <c r="Q80" i="31" s="1"/>
  <c r="R73" i="31"/>
  <c r="R70" i="31"/>
  <c r="R65" i="31"/>
  <c r="R55" i="31"/>
  <c r="R47" i="31"/>
  <c r="R39" i="31"/>
  <c r="R29" i="31"/>
  <c r="E29" i="31"/>
  <c r="Q29" i="31" s="1"/>
  <c r="R19" i="31"/>
  <c r="E19" i="31"/>
  <c r="Q19" i="31" s="1"/>
  <c r="R13" i="31"/>
  <c r="E13" i="31"/>
  <c r="Q13" i="31" s="1"/>
  <c r="AD12" i="31"/>
  <c r="W12" i="31"/>
  <c r="X12" i="31" s="1"/>
  <c r="Y12" i="31" s="1"/>
  <c r="Z12" i="31" s="1"/>
  <c r="AA12" i="31" s="1"/>
  <c r="AB12" i="31" s="1"/>
  <c r="B83" i="31" l="1"/>
  <c r="B80" i="31"/>
  <c r="B65" i="31"/>
  <c r="B70" i="31"/>
  <c r="B73" i="31"/>
  <c r="B47" i="31"/>
  <c r="B55" i="31"/>
  <c r="B29" i="31"/>
  <c r="B86" i="31"/>
  <c r="R12" i="31"/>
  <c r="R77" i="31" s="1"/>
  <c r="R79" i="31"/>
  <c r="R88" i="31" s="1"/>
  <c r="E79" i="31"/>
  <c r="Q79" i="31" s="1"/>
  <c r="E12" i="31"/>
  <c r="AC11" i="31"/>
  <c r="AD11" i="31" s="1"/>
  <c r="E77" i="31" l="1"/>
  <c r="Q77" i="31" s="1"/>
  <c r="B79" i="31"/>
  <c r="B13" i="31"/>
  <c r="E88" i="31"/>
  <c r="Q88" i="31" s="1"/>
  <c r="R90" i="31"/>
  <c r="E90" i="31" l="1"/>
  <c r="Q90" i="31" s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<sst xmlns="http://schemas.openxmlformats.org/spreadsheetml/2006/main" count="117" uniqueCount="115">
  <si>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</si>
  <si>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</si>
  <si>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</si>
  <si>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</si>
  <si>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</si>
  <si>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</si>
  <si>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</si>
  <si>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</si>
  <si>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</si>
  <si>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</si>
  <si>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</si>
  <si>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</si>
  <si>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</si>
  <si>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</si>
  <si>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</si>
  <si>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</si>
  <si>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</si>
  <si>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</si>
  <si>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</si>
  <si>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</si>
  <si>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</si>
  <si>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</si>
  <si>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</si>
  <si>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</si>
  <si>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</si>
  <si>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</si>
  <si>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</si>
  <si>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</si>
  <si>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</si>
  <si>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</si>
  <si>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</si>
  <si>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</si>
  <si>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</si>
  <si>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</si>
  <si>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</si>
  <si>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</si>
  <si>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</si>
  <si>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</si>
  <si>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</si>
  <si>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</si>
  <si>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</si>
  <si>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</si>
  <si>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</si>
  <si>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</si>
  <si>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</si>
  <si>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</si>
  <si>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</si>
  <si>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</si>
  <si>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</si>
  <si>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</si>
  <si>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</si>
  <si>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</si>
  <si>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</si>
  <si>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</si>
  <si>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</si>
  <si>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</si>
  <si>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</si>
  <si>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</si>
  <si>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</si>
  <si>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</si>
  <si>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</si>
  <si>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</si>
  <si>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</si>
  <si>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</si>
  <si>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</si>
  <si>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</si>
  <si>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</si>
  <si>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</si>
  <si>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</si>
  <si>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</si>
  <si>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</si>
  <si>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</si>
  <si>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</si>
  <si>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</si>
  <si>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</si>
  <si>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</si>
  <si>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</si>
  <si>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</si>
  <si>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</si>
  <si>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</si>
  <si>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</si>
  <si>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</si>
  <si>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</si>
  <si>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</si>
  <si>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</si>
  <si>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</si>
  <si>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</si>
  <si>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</si>
  <si>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</si>
  <si>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</si>
  <si>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</si>
  <si>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</si>
  <si>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</si>
  <si>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</si>
  <si>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</si>
  <si>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</si>
  <si>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</si>
  <si>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</si>
  <si>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</si>
  <si>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</si>
  <si>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</si>
  <si>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</si>
  <si>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</si>
  <si>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Preparado por:</t>
  </si>
  <si>
    <t>Revisado por:</t>
  </si>
  <si>
    <t>Gliseldi Corina Rodríguez</t>
  </si>
  <si>
    <t>Encargada Sección de Presupuesto (Interina)</t>
  </si>
  <si>
    <t>Autorizado por:</t>
  </si>
  <si>
    <t>Mirna Mabel Veras</t>
  </si>
  <si>
    <t>Encargada División Financiera</t>
  </si>
  <si>
    <t>Elizabeth Darrel Pérez</t>
  </si>
  <si>
    <t>Analista Contabilidad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</si>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</sst>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123825</xdr:rowOff>
    </xdr:from>
    <xdr:to>
      <xdr:col>8</xdr:col>
      <xdr:colOff>628098</xdr:colOff>
      <xdr:row>6</xdr:row>
      <xdr:rowOff>88425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23825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657224</xdr:colOff>
      <xdr:row>96</xdr:row>
      <xdr:rowOff>19050</xdr:rowOff>
    </xdr:from>
    <xdr:to>
      <xdr:col>11</xdr:col>
      <xdr:colOff>781121</xdr:colOff>
      <xdr:row>109</xdr:row>
      <xdr:rowOff>150215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3CD27-D87E-1A8F-45B6-6B56EB10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8174" y="28413075"/>
          <a:ext cx="7705797" cy="260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D111"/>
  <sheetViews>
    <sheetView showGridLines="0" tabSelected="1" view="pageBreakPreview" zoomScaleNormal="100" zoomScaleSheetLayoutView="100" workbookViewId="0">
      <selection activeCell="E27" sqref="E27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6" width="13.85546875" customWidth="1"/>
    <col min="17" max="17" width="15.7109375" customWidth="1"/>
    <col min="18" max="18" width="8.7109375" hidden="1" customWidth="1"/>
    <col min="19" max="19" width="96.7109375" bestFit="1" customWidth="1"/>
    <col min="21" max="28" width="6" bestFit="1" customWidth="1"/>
    <col min="29" max="30" width="7" bestFit="1" customWidth="1"/>
  </cols>
  <sheetData>
    <row r="1" spans="1:30" s="7" customFormat="1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30" s="7" customFormat="1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1"/>
      <c r="S2" s="22" t="s">
        <v>0</v>
      </c>
    </row>
    <row r="3" spans="1:30" s="7" customFormat="1" ht="18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21"/>
      <c r="S3" s="15" t="s">
        <v>1</v>
      </c>
    </row>
    <row r="4" spans="1:30" s="7" customFormat="1" ht="18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21"/>
      <c r="S4" s="15" t="s">
        <v>2</v>
      </c>
    </row>
    <row r="5" spans="1:30" s="7" customFormat="1" ht="18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21"/>
      <c r="S5" s="15" t="s">
        <v>4</v>
      </c>
    </row>
    <row r="6" spans="1:30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30" s="7" customFormat="1" ht="18.75" customHeight="1" x14ac:dyDescent="0.25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21"/>
      <c r="S7" s="15"/>
    </row>
    <row r="8" spans="1:30" s="7" customFormat="1" ht="15.7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30" s="7" customFormat="1" ht="15" customHeight="1" x14ac:dyDescent="0.2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30" s="7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30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5" t="s">
        <v>102</v>
      </c>
      <c r="M11" s="45" t="s">
        <v>112</v>
      </c>
      <c r="N11" s="45" t="s">
        <v>113</v>
      </c>
      <c r="O11" s="45" t="s">
        <v>114</v>
      </c>
      <c r="P11" s="45" t="s">
        <v>10</v>
      </c>
      <c r="Q11" s="46" t="s">
        <v>8</v>
      </c>
      <c r="R11" s="20" t="s">
        <v>10</v>
      </c>
      <c r="AC11" s="16">
        <f>SUM(U12:AC12)</f>
        <v>11.029108875781253</v>
      </c>
      <c r="AD11" s="16">
        <f>+AC11+AD12</f>
        <v>13.989108875781252</v>
      </c>
    </row>
    <row r="12" spans="1:30" s="17" customFormat="1" x14ac:dyDescent="0.25">
      <c r="A12" s="1" t="s">
        <v>11</v>
      </c>
      <c r="B12" s="8">
        <f t="shared" ref="B12:B43" si="0">SUM(E12:R12)</f>
        <v>235837566.52000004</v>
      </c>
      <c r="C12" s="23">
        <f>C13+C19+C29+C55</f>
        <v>118280481</v>
      </c>
      <c r="D12" s="23">
        <f>D13+D19+D29+D55</f>
        <v>0</v>
      </c>
      <c r="E12" s="23">
        <f t="shared" ref="E12:R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3">
        <v>8821974</v>
      </c>
      <c r="M12" s="23">
        <v>8530874.3399999999</v>
      </c>
      <c r="N12" s="23">
        <v>12789214.52</v>
      </c>
      <c r="O12" s="23">
        <v>13392927.449999999</v>
      </c>
      <c r="P12" s="23">
        <v>12864686.210000001</v>
      </c>
      <c r="Q12" s="28">
        <f>SUM(E12:E12)+F12+G12+H12+I12+J12+K12+L12+M12+N12+O12+P12</f>
        <v>117918783.26000002</v>
      </c>
      <c r="R12" s="8">
        <f t="shared" si="1"/>
        <v>0</v>
      </c>
      <c r="U12" s="6">
        <v>1</v>
      </c>
      <c r="V12" s="6">
        <v>1.05</v>
      </c>
      <c r="W12" s="6">
        <f>+V12*1.05</f>
        <v>1.1025</v>
      </c>
      <c r="X12" s="6">
        <f t="shared" ref="X12:AB12" si="2">+W12*1.05</f>
        <v>1.1576250000000001</v>
      </c>
      <c r="Y12" s="6">
        <f t="shared" si="2"/>
        <v>1.2155062500000002</v>
      </c>
      <c r="Z12" s="6">
        <f t="shared" si="2"/>
        <v>1.2762815625000004</v>
      </c>
      <c r="AA12" s="6">
        <f t="shared" si="2"/>
        <v>1.3400956406250004</v>
      </c>
      <c r="AB12" s="6">
        <f t="shared" si="2"/>
        <v>1.4071004226562505</v>
      </c>
      <c r="AC12" s="6">
        <v>1.48</v>
      </c>
      <c r="AD12" s="6">
        <f>+AC12*2</f>
        <v>2.96</v>
      </c>
    </row>
    <row r="13" spans="1:30" s="17" customFormat="1" ht="30" customHeight="1" x14ac:dyDescent="0.25">
      <c r="A13" s="2" t="s">
        <v>12</v>
      </c>
      <c r="B13" s="9">
        <f t="shared" si="0"/>
        <v>157314451.57999998</v>
      </c>
      <c r="C13" s="24">
        <f t="shared" ref="C13:R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v>5580974</v>
      </c>
      <c r="M13" s="24">
        <v>5622367.3700000001</v>
      </c>
      <c r="N13" s="24">
        <v>10391795.27</v>
      </c>
      <c r="O13" s="24">
        <v>10446795.27</v>
      </c>
      <c r="P13" s="24">
        <v>7186581.2199999997</v>
      </c>
      <c r="Q13" s="24">
        <f t="shared" ref="Q13:Q76" si="4">SUM(E13:E13)+F13+G13+H13+I13+J13+K13+L13+M13+N13+O13</f>
        <v>75063935.179999992</v>
      </c>
      <c r="R13" s="9">
        <f t="shared" si="3"/>
        <v>0</v>
      </c>
      <c r="U13" s="18"/>
    </row>
    <row r="14" spans="1:30" s="7" customFormat="1" x14ac:dyDescent="0.25">
      <c r="A14" s="3" t="s">
        <v>13</v>
      </c>
      <c r="B14" s="11">
        <f t="shared" si="0"/>
        <v>119077887.83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6">
        <v>4806755.0199999996</v>
      </c>
      <c r="M14" s="26">
        <v>4848766.62</v>
      </c>
      <c r="N14" s="26">
        <v>4870100</v>
      </c>
      <c r="O14" s="26">
        <v>9619932.6400000006</v>
      </c>
      <c r="P14" s="26">
        <v>4544016.67</v>
      </c>
      <c r="Q14" s="24">
        <f t="shared" si="4"/>
        <v>57266935.579999998</v>
      </c>
      <c r="R14" s="11">
        <v>0</v>
      </c>
    </row>
    <row r="15" spans="1:30" s="7" customFormat="1" x14ac:dyDescent="0.25">
      <c r="A15" s="3" t="s">
        <v>14</v>
      </c>
      <c r="B15" s="11">
        <f t="shared" si="0"/>
        <v>21979061.619999997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6">
        <v>50000</v>
      </c>
      <c r="M15" s="26">
        <v>50000</v>
      </c>
      <c r="N15" s="26">
        <v>4794832.6399999997</v>
      </c>
      <c r="O15" s="26">
        <v>100000</v>
      </c>
      <c r="P15" s="26">
        <v>1915701.92</v>
      </c>
      <c r="Q15" s="24">
        <f t="shared" si="4"/>
        <v>10031679.85</v>
      </c>
      <c r="R15" s="11">
        <v>0</v>
      </c>
    </row>
    <row r="16" spans="1:30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4">
        <f t="shared" si="4"/>
        <v>0</v>
      </c>
      <c r="R16" s="11">
        <v>0</v>
      </c>
    </row>
    <row r="17" spans="1:18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4">
        <f t="shared" si="4"/>
        <v>0</v>
      </c>
      <c r="R17" s="11">
        <v>0</v>
      </c>
    </row>
    <row r="18" spans="1:18" s="7" customFormat="1" ht="30" x14ac:dyDescent="0.25">
      <c r="A18" s="3" t="s">
        <v>17</v>
      </c>
      <c r="B18" s="11">
        <f t="shared" si="0"/>
        <v>16255684.35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6">
        <v>723310.09</v>
      </c>
      <c r="M18" s="26">
        <v>723600.75</v>
      </c>
      <c r="N18" s="26">
        <v>726862.63</v>
      </c>
      <c r="O18" s="26">
        <v>726862.63</v>
      </c>
      <c r="P18" s="26">
        <v>726862.63</v>
      </c>
      <c r="Q18" s="24">
        <f t="shared" si="4"/>
        <v>7764410.8599999994</v>
      </c>
      <c r="R18" s="11">
        <v>0</v>
      </c>
    </row>
    <row r="19" spans="1:18" s="17" customFormat="1" x14ac:dyDescent="0.25">
      <c r="A19" s="2" t="s">
        <v>18</v>
      </c>
      <c r="B19" s="9">
        <f t="shared" si="0"/>
        <v>56973537.909999996</v>
      </c>
      <c r="C19" s="24">
        <f t="shared" ref="C19:R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v>2785442.22</v>
      </c>
      <c r="M19" s="24">
        <v>2584506.9700000002</v>
      </c>
      <c r="N19" s="24">
        <v>1840809.62</v>
      </c>
      <c r="O19" s="24">
        <v>2515252.15</v>
      </c>
      <c r="P19" s="24">
        <v>4920651.21</v>
      </c>
      <c r="Q19" s="24">
        <f t="shared" si="4"/>
        <v>26026443.349999998</v>
      </c>
      <c r="R19" s="9">
        <f t="shared" si="5"/>
        <v>0</v>
      </c>
    </row>
    <row r="20" spans="1:18" s="7" customFormat="1" x14ac:dyDescent="0.25">
      <c r="A20" s="3" t="s">
        <v>19</v>
      </c>
      <c r="B20" s="11">
        <f t="shared" si="0"/>
        <v>6849404.6899999995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6">
        <v>294075.55</v>
      </c>
      <c r="M20" s="26">
        <v>297811.40000000002</v>
      </c>
      <c r="N20" s="26">
        <v>338566.19</v>
      </c>
      <c r="O20" s="26">
        <v>347835.32</v>
      </c>
      <c r="P20" s="26">
        <v>351166.53</v>
      </c>
      <c r="Q20" s="24">
        <f t="shared" si="4"/>
        <v>3249119.0799999996</v>
      </c>
      <c r="R20" s="11">
        <v>0</v>
      </c>
    </row>
    <row r="21" spans="1:18" s="7" customFormat="1" ht="30" x14ac:dyDescent="0.25">
      <c r="A21" s="3" t="s">
        <v>20</v>
      </c>
      <c r="B21" s="11">
        <f t="shared" si="0"/>
        <v>8000.4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8000.4</v>
      </c>
      <c r="Q21" s="24">
        <f t="shared" si="4"/>
        <v>0</v>
      </c>
      <c r="R21" s="11">
        <v>0</v>
      </c>
    </row>
    <row r="22" spans="1:18" s="7" customFormat="1" x14ac:dyDescent="0.25">
      <c r="A22" s="3" t="s">
        <v>21</v>
      </c>
      <c r="B22" s="11">
        <f t="shared" si="0"/>
        <v>2235491.5700000003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6">
        <v>-154144.1</v>
      </c>
      <c r="M22" s="26">
        <v>0</v>
      </c>
      <c r="N22" s="26">
        <v>52586.25</v>
      </c>
      <c r="O22" s="26">
        <v>0</v>
      </c>
      <c r="P22" s="26">
        <v>1257425.1100000001</v>
      </c>
      <c r="Q22" s="24">
        <f t="shared" si="4"/>
        <v>489033.23</v>
      </c>
      <c r="R22" s="11">
        <v>0</v>
      </c>
    </row>
    <row r="23" spans="1:18" s="7" customFormat="1" ht="18" customHeight="1" x14ac:dyDescent="0.25">
      <c r="A23" s="3" t="s">
        <v>22</v>
      </c>
      <c r="B23" s="11">
        <f t="shared" si="0"/>
        <v>2144124.06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6">
        <v>0</v>
      </c>
      <c r="M23" s="26">
        <v>25000</v>
      </c>
      <c r="N23" s="26">
        <v>0</v>
      </c>
      <c r="O23" s="26">
        <v>0</v>
      </c>
      <c r="P23" s="26">
        <v>1557130.86</v>
      </c>
      <c r="Q23" s="24">
        <f t="shared" si="4"/>
        <v>293496.59999999998</v>
      </c>
      <c r="R23" s="11">
        <v>0</v>
      </c>
    </row>
    <row r="24" spans="1:18" s="7" customFormat="1" x14ac:dyDescent="0.25">
      <c r="A24" s="3" t="s">
        <v>23</v>
      </c>
      <c r="B24" s="11">
        <f t="shared" si="0"/>
        <v>23543109.239999998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6">
        <v>1037235.26</v>
      </c>
      <c r="M24" s="26">
        <v>1041721.78</v>
      </c>
      <c r="N24" s="26">
        <v>1041265.82</v>
      </c>
      <c r="O24" s="26">
        <v>1427533.03</v>
      </c>
      <c r="P24" s="26">
        <v>0</v>
      </c>
      <c r="Q24" s="24">
        <f t="shared" si="4"/>
        <v>11771554.619999999</v>
      </c>
      <c r="R24" s="11">
        <v>0</v>
      </c>
    </row>
    <row r="25" spans="1:18" s="7" customFormat="1" x14ac:dyDescent="0.25">
      <c r="A25" s="3" t="s">
        <v>24</v>
      </c>
      <c r="B25" s="11">
        <f t="shared" si="0"/>
        <v>8504613.4199999999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6">
        <v>365618.88</v>
      </c>
      <c r="M25" s="26">
        <v>481125.43</v>
      </c>
      <c r="N25" s="26">
        <v>360896.36</v>
      </c>
      <c r="O25" s="26">
        <v>350912.23</v>
      </c>
      <c r="P25" s="26">
        <v>362558.06</v>
      </c>
      <c r="Q25" s="24">
        <f t="shared" si="4"/>
        <v>4071027.68</v>
      </c>
      <c r="R25" s="11">
        <v>0</v>
      </c>
    </row>
    <row r="26" spans="1:18" s="7" customFormat="1" ht="45" x14ac:dyDescent="0.25">
      <c r="A26" s="3" t="s">
        <v>25</v>
      </c>
      <c r="B26" s="11">
        <f t="shared" si="0"/>
        <v>874274.42000000016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6">
        <v>0</v>
      </c>
      <c r="M26" s="26">
        <v>37959.96</v>
      </c>
      <c r="N26" s="26">
        <v>0</v>
      </c>
      <c r="O26" s="26">
        <v>57776.25</v>
      </c>
      <c r="P26" s="26">
        <v>12260</v>
      </c>
      <c r="Q26" s="24">
        <f t="shared" si="4"/>
        <v>431007.21000000008</v>
      </c>
      <c r="R26" s="11">
        <v>0</v>
      </c>
    </row>
    <row r="27" spans="1:18" s="7" customFormat="1" ht="30" x14ac:dyDescent="0.25">
      <c r="A27" s="3" t="s">
        <v>26</v>
      </c>
      <c r="B27" s="11">
        <f t="shared" si="0"/>
        <v>5855715.71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6">
        <v>520662.73</v>
      </c>
      <c r="M27" s="26">
        <v>400224.4</v>
      </c>
      <c r="N27" s="26">
        <v>47495</v>
      </c>
      <c r="O27" s="26">
        <v>111544.22</v>
      </c>
      <c r="P27" s="26">
        <v>131399.25</v>
      </c>
      <c r="Q27" s="24">
        <f t="shared" si="4"/>
        <v>2862158.23</v>
      </c>
      <c r="R27" s="11">
        <v>0</v>
      </c>
    </row>
    <row r="28" spans="1:18" s="7" customFormat="1" ht="30" x14ac:dyDescent="0.25">
      <c r="A28" s="3" t="s">
        <v>27</v>
      </c>
      <c r="B28" s="11">
        <f t="shared" si="0"/>
        <v>6958804.4000000004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6">
        <v>721993.9</v>
      </c>
      <c r="M28" s="26">
        <v>300664</v>
      </c>
      <c r="N28" s="26">
        <v>0</v>
      </c>
      <c r="O28" s="26">
        <v>219651.1</v>
      </c>
      <c r="P28" s="26">
        <v>1240711</v>
      </c>
      <c r="Q28" s="24">
        <f t="shared" si="4"/>
        <v>2859046.7</v>
      </c>
      <c r="R28" s="11">
        <v>0</v>
      </c>
    </row>
    <row r="29" spans="1:18" s="17" customFormat="1" x14ac:dyDescent="0.25">
      <c r="A29" s="2" t="s">
        <v>28</v>
      </c>
      <c r="B29" s="9">
        <f t="shared" si="0"/>
        <v>8876647.8000000007</v>
      </c>
      <c r="C29" s="24">
        <f t="shared" ref="C29:R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v>456466.67</v>
      </c>
      <c r="M29" s="24">
        <v>324000</v>
      </c>
      <c r="N29" s="24">
        <v>545895.23</v>
      </c>
      <c r="O29" s="24">
        <v>626964.03</v>
      </c>
      <c r="P29" s="24">
        <v>686653.78</v>
      </c>
      <c r="Q29" s="24">
        <f t="shared" si="4"/>
        <v>4094997.01</v>
      </c>
      <c r="R29" s="9">
        <f t="shared" si="6"/>
        <v>0</v>
      </c>
    </row>
    <row r="30" spans="1:18" s="7" customFormat="1" ht="30" x14ac:dyDescent="0.25">
      <c r="A30" s="3" t="s">
        <v>29</v>
      </c>
      <c r="B30" s="11">
        <f t="shared" si="0"/>
        <v>255458.68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6">
        <v>0</v>
      </c>
      <c r="M30" s="26">
        <v>0</v>
      </c>
      <c r="N30" s="26">
        <v>27612</v>
      </c>
      <c r="O30" s="26">
        <v>0</v>
      </c>
      <c r="P30" s="26">
        <v>37765.800000000003</v>
      </c>
      <c r="Q30" s="24">
        <f t="shared" si="4"/>
        <v>108846.44</v>
      </c>
      <c r="R30" s="11">
        <v>0</v>
      </c>
    </row>
    <row r="31" spans="1:18" s="7" customFormat="1" x14ac:dyDescent="0.25">
      <c r="A31" s="3" t="s">
        <v>30</v>
      </c>
      <c r="B31" s="11">
        <f t="shared" si="0"/>
        <v>183506.88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91753.44</v>
      </c>
      <c r="O31" s="26">
        <v>0</v>
      </c>
      <c r="P31" s="26">
        <v>0</v>
      </c>
      <c r="Q31" s="24">
        <f t="shared" si="4"/>
        <v>91753.44</v>
      </c>
      <c r="R31" s="11">
        <v>0</v>
      </c>
    </row>
    <row r="32" spans="1:18" s="7" customFormat="1" ht="30" x14ac:dyDescent="0.25">
      <c r="A32" s="3" t="s">
        <v>31</v>
      </c>
      <c r="B32" s="11">
        <f t="shared" si="0"/>
        <v>319166.11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6">
        <v>44202.8</v>
      </c>
      <c r="M32" s="26">
        <v>0</v>
      </c>
      <c r="N32" s="26">
        <v>49064.99</v>
      </c>
      <c r="O32" s="26">
        <v>0</v>
      </c>
      <c r="P32" s="26">
        <v>43240.81</v>
      </c>
      <c r="Q32" s="24">
        <f t="shared" si="4"/>
        <v>137962.65</v>
      </c>
      <c r="R32" s="11">
        <v>0</v>
      </c>
    </row>
    <row r="33" spans="1:18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4">
        <f t="shared" si="4"/>
        <v>0</v>
      </c>
      <c r="R33" s="11">
        <v>0</v>
      </c>
    </row>
    <row r="34" spans="1:18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4">
        <f t="shared" si="4"/>
        <v>0</v>
      </c>
      <c r="R34" s="11">
        <v>0</v>
      </c>
    </row>
    <row r="35" spans="1:18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4">
        <f t="shared" si="4"/>
        <v>0</v>
      </c>
      <c r="R35" s="11">
        <v>0</v>
      </c>
    </row>
    <row r="36" spans="1:18" s="7" customFormat="1" ht="30" x14ac:dyDescent="0.25">
      <c r="A36" s="3" t="s">
        <v>35</v>
      </c>
      <c r="B36" s="11">
        <f t="shared" si="0"/>
        <v>6209730.4800000004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6">
        <v>324000</v>
      </c>
      <c r="M36" s="26">
        <v>324000</v>
      </c>
      <c r="N36" s="26">
        <v>350865.24</v>
      </c>
      <c r="O36" s="26">
        <v>324000</v>
      </c>
      <c r="P36" s="26">
        <v>324000</v>
      </c>
      <c r="Q36" s="24">
        <f t="shared" si="4"/>
        <v>2942865.24</v>
      </c>
      <c r="R36" s="11">
        <v>0</v>
      </c>
    </row>
    <row r="37" spans="1:18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4">
        <f t="shared" si="4"/>
        <v>0</v>
      </c>
      <c r="R37" s="11">
        <v>0</v>
      </c>
    </row>
    <row r="38" spans="1:18" s="7" customFormat="1" x14ac:dyDescent="0.25">
      <c r="A38" s="3" t="s">
        <v>37</v>
      </c>
      <c r="B38" s="11">
        <f t="shared" si="0"/>
        <v>1483041.65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6">
        <v>88263.87</v>
      </c>
      <c r="M38" s="26">
        <v>0</v>
      </c>
      <c r="N38" s="26">
        <v>26599.56</v>
      </c>
      <c r="O38" s="26">
        <v>90092.03</v>
      </c>
      <c r="P38" s="26">
        <v>281647.17</v>
      </c>
      <c r="Q38" s="24">
        <f t="shared" si="4"/>
        <v>600697.24</v>
      </c>
      <c r="R38" s="11">
        <v>0</v>
      </c>
    </row>
    <row r="39" spans="1:18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f t="shared" si="4"/>
        <v>0</v>
      </c>
      <c r="R39" s="9">
        <f t="shared" ref="R39" si="8">SUM(R40:R46)</f>
        <v>0</v>
      </c>
    </row>
    <row r="40" spans="1:18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4">
        <f t="shared" si="4"/>
        <v>0</v>
      </c>
      <c r="R40" s="11">
        <v>0</v>
      </c>
    </row>
    <row r="41" spans="1:18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4">
        <f t="shared" si="4"/>
        <v>0</v>
      </c>
      <c r="R41" s="11">
        <v>0</v>
      </c>
    </row>
    <row r="42" spans="1:18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4">
        <f t="shared" si="4"/>
        <v>0</v>
      </c>
      <c r="R42" s="11">
        <v>0</v>
      </c>
    </row>
    <row r="43" spans="1:18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4">
        <f t="shared" si="4"/>
        <v>0</v>
      </c>
      <c r="R43" s="11">
        <v>0</v>
      </c>
    </row>
    <row r="44" spans="1:18" s="7" customFormat="1" ht="30" x14ac:dyDescent="0.25">
      <c r="A44" s="3" t="s">
        <v>43</v>
      </c>
      <c r="B44" s="11">
        <f t="shared" ref="B44:B77" si="9">SUM(E44:R44)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4">
        <f t="shared" si="4"/>
        <v>0</v>
      </c>
      <c r="R44" s="11">
        <v>0</v>
      </c>
    </row>
    <row r="45" spans="1:18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4">
        <f t="shared" si="4"/>
        <v>0</v>
      </c>
      <c r="R45" s="11">
        <v>0</v>
      </c>
    </row>
    <row r="46" spans="1:18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4">
        <f t="shared" si="4"/>
        <v>0</v>
      </c>
      <c r="R46" s="11">
        <v>0</v>
      </c>
    </row>
    <row r="47" spans="1:18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4">
        <f t="shared" si="4"/>
        <v>0</v>
      </c>
      <c r="R47" s="9">
        <f t="shared" ref="R47" si="11">SUM(R48:R54)</f>
        <v>0</v>
      </c>
    </row>
    <row r="48" spans="1:18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4">
        <f t="shared" si="4"/>
        <v>0</v>
      </c>
      <c r="R48" s="11">
        <v>0</v>
      </c>
    </row>
    <row r="49" spans="1:18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4">
        <f t="shared" si="4"/>
        <v>0</v>
      </c>
      <c r="R49" s="11">
        <v>0</v>
      </c>
    </row>
    <row r="50" spans="1:18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4">
        <f t="shared" si="4"/>
        <v>0</v>
      </c>
      <c r="R50" s="11">
        <v>0</v>
      </c>
    </row>
    <row r="51" spans="1:18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4">
        <f t="shared" si="4"/>
        <v>0</v>
      </c>
      <c r="R51" s="11">
        <v>0</v>
      </c>
    </row>
    <row r="52" spans="1:18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4">
        <f t="shared" si="4"/>
        <v>0</v>
      </c>
      <c r="R52" s="11">
        <v>0</v>
      </c>
    </row>
    <row r="53" spans="1:18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4">
        <f t="shared" si="4"/>
        <v>0</v>
      </c>
      <c r="R53" s="11">
        <v>0</v>
      </c>
    </row>
    <row r="54" spans="1:18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4">
        <f t="shared" si="4"/>
        <v>0</v>
      </c>
      <c r="R54" s="11">
        <v>0</v>
      </c>
    </row>
    <row r="55" spans="1:18" s="17" customFormat="1" ht="30" x14ac:dyDescent="0.25">
      <c r="A55" s="2" t="s">
        <v>54</v>
      </c>
      <c r="B55" s="9">
        <f t="shared" si="9"/>
        <v>235804.79999999999</v>
      </c>
      <c r="C55" s="24">
        <f t="shared" ref="C55:R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6">
        <v>0</v>
      </c>
      <c r="M55" s="26">
        <v>0</v>
      </c>
      <c r="N55" s="26">
        <v>10714.4</v>
      </c>
      <c r="O55" s="26">
        <v>16788</v>
      </c>
      <c r="P55" s="26">
        <v>70800</v>
      </c>
      <c r="Q55" s="24">
        <f t="shared" si="4"/>
        <v>82502.399999999994</v>
      </c>
      <c r="R55" s="9">
        <f t="shared" si="12"/>
        <v>0</v>
      </c>
    </row>
    <row r="56" spans="1:18" s="7" customFormat="1" x14ac:dyDescent="0.25">
      <c r="A56" s="3" t="s">
        <v>55</v>
      </c>
      <c r="B56" s="11">
        <f t="shared" si="9"/>
        <v>235804.79999999999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6">
        <v>0</v>
      </c>
      <c r="M56" s="26">
        <v>0</v>
      </c>
      <c r="N56" s="26">
        <v>10714.4</v>
      </c>
      <c r="O56" s="26">
        <v>16788</v>
      </c>
      <c r="P56" s="26">
        <v>70800</v>
      </c>
      <c r="Q56" s="24">
        <f t="shared" si="4"/>
        <v>82502.399999999994</v>
      </c>
      <c r="R56" s="11">
        <v>0</v>
      </c>
    </row>
    <row r="57" spans="1:18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4">
        <f t="shared" si="4"/>
        <v>0</v>
      </c>
      <c r="R57" s="11">
        <v>0</v>
      </c>
    </row>
    <row r="58" spans="1:18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4">
        <f t="shared" si="4"/>
        <v>0</v>
      </c>
      <c r="R58" s="11">
        <v>0</v>
      </c>
    </row>
    <row r="59" spans="1:18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4">
        <f t="shared" si="4"/>
        <v>0</v>
      </c>
      <c r="R59" s="11">
        <v>0</v>
      </c>
    </row>
    <row r="60" spans="1:18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4">
        <f t="shared" si="4"/>
        <v>0</v>
      </c>
      <c r="R60" s="11">
        <v>0</v>
      </c>
    </row>
    <row r="61" spans="1:18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4">
        <f t="shared" si="4"/>
        <v>0</v>
      </c>
      <c r="R61" s="11">
        <v>0</v>
      </c>
    </row>
    <row r="62" spans="1:18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4">
        <f t="shared" si="4"/>
        <v>0</v>
      </c>
      <c r="R62" s="11">
        <v>0</v>
      </c>
    </row>
    <row r="63" spans="1:18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4">
        <f t="shared" si="4"/>
        <v>0</v>
      </c>
      <c r="R63" s="11">
        <v>0</v>
      </c>
    </row>
    <row r="64" spans="1:18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4">
        <f t="shared" si="4"/>
        <v>0</v>
      </c>
      <c r="R64" s="11">
        <v>0</v>
      </c>
    </row>
    <row r="65" spans="1:18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4">
        <f t="shared" si="4"/>
        <v>0</v>
      </c>
      <c r="R65" s="9">
        <f t="shared" ref="R65" si="14">SUM(R66:R69)</f>
        <v>0</v>
      </c>
    </row>
    <row r="66" spans="1:18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4">
        <f t="shared" si="4"/>
        <v>0</v>
      </c>
      <c r="R66" s="11">
        <v>0</v>
      </c>
    </row>
    <row r="67" spans="1:18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4">
        <f t="shared" si="4"/>
        <v>0</v>
      </c>
      <c r="R67" s="11">
        <v>0</v>
      </c>
    </row>
    <row r="68" spans="1:18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4">
        <f t="shared" si="4"/>
        <v>0</v>
      </c>
      <c r="R68" s="11">
        <v>0</v>
      </c>
    </row>
    <row r="69" spans="1:18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4">
        <f t="shared" si="4"/>
        <v>0</v>
      </c>
      <c r="R69" s="11">
        <v>0</v>
      </c>
    </row>
    <row r="70" spans="1:18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4">
        <f t="shared" si="4"/>
        <v>0</v>
      </c>
      <c r="R70" s="9">
        <f t="shared" ref="R70" si="16">SUM(R71:R72)</f>
        <v>0</v>
      </c>
    </row>
    <row r="71" spans="1:18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4">
        <f t="shared" si="4"/>
        <v>0</v>
      </c>
      <c r="R71" s="11">
        <v>0</v>
      </c>
    </row>
    <row r="72" spans="1:18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4">
        <f t="shared" si="4"/>
        <v>0</v>
      </c>
      <c r="R72" s="11">
        <v>0</v>
      </c>
    </row>
    <row r="73" spans="1:18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4">
        <f t="shared" si="4"/>
        <v>0</v>
      </c>
      <c r="R73" s="9">
        <f t="shared" ref="R73" si="18">SUM(R74:R76)</f>
        <v>0</v>
      </c>
    </row>
    <row r="74" spans="1:18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4">
        <f t="shared" si="4"/>
        <v>0</v>
      </c>
      <c r="R74" s="11">
        <v>0</v>
      </c>
    </row>
    <row r="75" spans="1:18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4">
        <f t="shared" si="4"/>
        <v>0</v>
      </c>
      <c r="R75" s="11">
        <v>0</v>
      </c>
    </row>
    <row r="76" spans="1:18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4">
        <f t="shared" si="4"/>
        <v>0</v>
      </c>
      <c r="R76" s="11">
        <v>0</v>
      </c>
    </row>
    <row r="77" spans="1:18" s="7" customFormat="1" x14ac:dyDescent="0.25">
      <c r="A77" s="4" t="s">
        <v>76</v>
      </c>
      <c r="B77" s="12">
        <f t="shared" si="9"/>
        <v>222972880.31000003</v>
      </c>
      <c r="C77" s="27">
        <f>C12</f>
        <v>118280481</v>
      </c>
      <c r="D77" s="27">
        <f t="shared" ref="D77" si="19">D12</f>
        <v>0</v>
      </c>
      <c r="E77" s="27">
        <f t="shared" ref="E77:J77" si="20">E12</f>
        <v>7698177.0500000007</v>
      </c>
      <c r="F77" s="27">
        <f t="shared" si="20"/>
        <v>6095010.1100000003</v>
      </c>
      <c r="G77" s="27">
        <f t="shared" si="20"/>
        <v>9133546.8599999994</v>
      </c>
      <c r="H77" s="27">
        <f t="shared" si="20"/>
        <v>7971063.3899999997</v>
      </c>
      <c r="I77" s="27">
        <f t="shared" si="20"/>
        <v>12631501.15</v>
      </c>
      <c r="J77" s="27">
        <f t="shared" si="20"/>
        <v>9063099.1400000006</v>
      </c>
      <c r="K77" s="27">
        <f t="shared" ref="K77:L77" si="21">K12</f>
        <v>8926709.0399999991</v>
      </c>
      <c r="L77" s="27">
        <f t="shared" si="21"/>
        <v>8821974</v>
      </c>
      <c r="M77" s="27">
        <f t="shared" ref="M77:N77" si="22">M12</f>
        <v>8530874.3399999999</v>
      </c>
      <c r="N77" s="27">
        <f t="shared" si="22"/>
        <v>12789214.52</v>
      </c>
      <c r="O77" s="27">
        <f t="shared" ref="O77:P77" si="23">O12</f>
        <v>13392927.449999999</v>
      </c>
      <c r="P77" s="27">
        <f t="shared" si="23"/>
        <v>12864686.210000001</v>
      </c>
      <c r="Q77" s="27">
        <f t="shared" ref="Q77:Q90" si="24">SUM(E77:E77)+F77+G77+H77+I77+J77+K77+L77+M77+N77+O77</f>
        <v>105054097.05000001</v>
      </c>
      <c r="R77" s="12">
        <f t="shared" ref="R77" si="25">R12</f>
        <v>0</v>
      </c>
    </row>
    <row r="78" spans="1:18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9"/>
      <c r="R78" s="10"/>
    </row>
    <row r="79" spans="1:18" s="7" customFormat="1" x14ac:dyDescent="0.25">
      <c r="A79" s="1" t="s">
        <v>77</v>
      </c>
      <c r="B79" s="8">
        <f t="shared" ref="B79:B88" si="26">SUM(E79:R79)</f>
        <v>0</v>
      </c>
      <c r="C79" s="36">
        <f t="shared" ref="C79:D79" si="27">C80+C83+C86</f>
        <v>0</v>
      </c>
      <c r="D79" s="36">
        <f t="shared" si="27"/>
        <v>0</v>
      </c>
      <c r="E79" s="8">
        <f>E80+E83+E86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36">
        <f t="shared" si="24"/>
        <v>0</v>
      </c>
      <c r="R79" s="8">
        <f t="shared" ref="R79" si="28">R80+R83+R86</f>
        <v>0</v>
      </c>
    </row>
    <row r="80" spans="1:18" s="17" customFormat="1" ht="30" x14ac:dyDescent="0.25">
      <c r="A80" s="2" t="s">
        <v>78</v>
      </c>
      <c r="B80" s="9">
        <f t="shared" si="26"/>
        <v>0</v>
      </c>
      <c r="C80" s="37">
        <f t="shared" ref="C80:D80" si="29">SUM(C81:C82)</f>
        <v>0</v>
      </c>
      <c r="D80" s="37">
        <f t="shared" si="29"/>
        <v>0</v>
      </c>
      <c r="E80" s="9">
        <f>SUM(E81:E82)</f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37">
        <f t="shared" si="24"/>
        <v>0</v>
      </c>
      <c r="R80" s="9">
        <f t="shared" ref="R80" si="30">SUM(R81:R82)</f>
        <v>0</v>
      </c>
    </row>
    <row r="81" spans="1:18" s="7" customFormat="1" ht="30" x14ac:dyDescent="0.25">
      <c r="A81" s="3" t="s">
        <v>79</v>
      </c>
      <c r="B81" s="11">
        <f t="shared" si="26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35">
        <f t="shared" si="24"/>
        <v>0</v>
      </c>
      <c r="R81" s="11">
        <v>0</v>
      </c>
    </row>
    <row r="82" spans="1:18" s="7" customFormat="1" ht="30" x14ac:dyDescent="0.25">
      <c r="A82" s="3" t="s">
        <v>80</v>
      </c>
      <c r="B82" s="11">
        <f t="shared" si="26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35">
        <f t="shared" si="24"/>
        <v>0</v>
      </c>
      <c r="R82" s="11">
        <v>0</v>
      </c>
    </row>
    <row r="83" spans="1:18" s="17" customFormat="1" x14ac:dyDescent="0.25">
      <c r="A83" s="2" t="s">
        <v>81</v>
      </c>
      <c r="B83" s="9">
        <f t="shared" si="26"/>
        <v>0</v>
      </c>
      <c r="C83" s="37">
        <f t="shared" ref="C83:D83" si="31">SUM(C84:C85)</f>
        <v>0</v>
      </c>
      <c r="D83" s="37">
        <f t="shared" si="31"/>
        <v>0</v>
      </c>
      <c r="E83" s="9">
        <f>SUM(E84:E85)</f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37">
        <f t="shared" si="24"/>
        <v>0</v>
      </c>
      <c r="R83" s="9">
        <f t="shared" ref="R83" si="32">SUM(R84:R85)</f>
        <v>0</v>
      </c>
    </row>
    <row r="84" spans="1:18" s="7" customFormat="1" ht="30" x14ac:dyDescent="0.25">
      <c r="A84" s="3" t="s">
        <v>82</v>
      </c>
      <c r="B84" s="11">
        <f t="shared" si="26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35">
        <f t="shared" si="24"/>
        <v>0</v>
      </c>
      <c r="R84" s="11">
        <v>0</v>
      </c>
    </row>
    <row r="85" spans="1:18" s="7" customFormat="1" ht="30" x14ac:dyDescent="0.25">
      <c r="A85" s="3" t="s">
        <v>83</v>
      </c>
      <c r="B85" s="11">
        <f t="shared" si="26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35">
        <f t="shared" si="24"/>
        <v>0</v>
      </c>
      <c r="R85" s="11">
        <v>0</v>
      </c>
    </row>
    <row r="86" spans="1:18" s="17" customFormat="1" ht="30" x14ac:dyDescent="0.25">
      <c r="A86" s="2" t="s">
        <v>84</v>
      </c>
      <c r="B86" s="9">
        <f t="shared" si="26"/>
        <v>0</v>
      </c>
      <c r="C86" s="37">
        <f t="shared" ref="C86:D86" si="33">SUM(C87)</f>
        <v>0</v>
      </c>
      <c r="D86" s="37">
        <f t="shared" si="33"/>
        <v>0</v>
      </c>
      <c r="E86" s="9">
        <f>SUM(E87)</f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37">
        <f t="shared" si="24"/>
        <v>0</v>
      </c>
      <c r="R86" s="9">
        <f t="shared" ref="R86" si="34">SUM(R87)</f>
        <v>0</v>
      </c>
    </row>
    <row r="87" spans="1:18" s="7" customFormat="1" ht="30" x14ac:dyDescent="0.25">
      <c r="A87" s="3" t="s">
        <v>85</v>
      </c>
      <c r="B87" s="11">
        <f t="shared" si="26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35">
        <f t="shared" si="24"/>
        <v>0</v>
      </c>
      <c r="R87" s="11">
        <v>0</v>
      </c>
    </row>
    <row r="88" spans="1:18" s="7" customFormat="1" x14ac:dyDescent="0.25">
      <c r="A88" s="4" t="s">
        <v>86</v>
      </c>
      <c r="B88" s="12">
        <f t="shared" si="26"/>
        <v>0</v>
      </c>
      <c r="C88" s="38">
        <f t="shared" ref="C88:D88" si="35">C79</f>
        <v>0</v>
      </c>
      <c r="D88" s="38">
        <f t="shared" si="35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8">
        <f t="shared" si="24"/>
        <v>0</v>
      </c>
      <c r="R88" s="12">
        <f t="shared" ref="R88" si="36">R79</f>
        <v>0</v>
      </c>
    </row>
    <row r="89" spans="1:18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4"/>
      <c r="R89" s="42"/>
    </row>
    <row r="90" spans="1:18" s="7" customFormat="1" ht="31.5" x14ac:dyDescent="0.25">
      <c r="A90" s="5" t="s">
        <v>87</v>
      </c>
      <c r="B90" s="13">
        <f>SUM(E90:R90)</f>
        <v>222972880.31000003</v>
      </c>
      <c r="C90" s="40">
        <f t="shared" ref="C90:H90" si="37">C77+C88</f>
        <v>118280481</v>
      </c>
      <c r="D90" s="40">
        <f t="shared" si="37"/>
        <v>0</v>
      </c>
      <c r="E90" s="14">
        <f t="shared" si="37"/>
        <v>7698177.0500000007</v>
      </c>
      <c r="F90" s="14">
        <f t="shared" si="37"/>
        <v>6095010.1100000003</v>
      </c>
      <c r="G90" s="14">
        <f t="shared" si="37"/>
        <v>9133546.8599999994</v>
      </c>
      <c r="H90" s="14">
        <f t="shared" si="37"/>
        <v>7971063.3899999997</v>
      </c>
      <c r="I90" s="14">
        <f t="shared" ref="I90:J90" si="38">I77+I88</f>
        <v>12631501.15</v>
      </c>
      <c r="J90" s="14">
        <f t="shared" si="38"/>
        <v>9063099.1400000006</v>
      </c>
      <c r="K90" s="14">
        <f t="shared" ref="K90:L90" si="39">K77+K88</f>
        <v>8926709.0399999991</v>
      </c>
      <c r="L90" s="14">
        <f t="shared" si="39"/>
        <v>8821974</v>
      </c>
      <c r="M90" s="14">
        <f t="shared" ref="M90:N90" si="40">M77+M88</f>
        <v>8530874.3399999999</v>
      </c>
      <c r="N90" s="14">
        <f t="shared" si="40"/>
        <v>12789214.52</v>
      </c>
      <c r="O90" s="14">
        <f t="shared" ref="O90:P90" si="41">O77+O88</f>
        <v>13392927.449999999</v>
      </c>
      <c r="P90" s="14">
        <f t="shared" si="41"/>
        <v>12864686.210000001</v>
      </c>
      <c r="Q90" s="40">
        <f t="shared" si="24"/>
        <v>105054097.05000001</v>
      </c>
      <c r="R90" s="14">
        <f t="shared" ref="R90" si="42">R77+R88</f>
        <v>0</v>
      </c>
    </row>
    <row r="91" spans="1:18" x14ac:dyDescent="0.25">
      <c r="A91" t="s">
        <v>88</v>
      </c>
    </row>
    <row r="92" spans="1:18" x14ac:dyDescent="0.25">
      <c r="A92" t="s">
        <v>89</v>
      </c>
    </row>
    <row r="93" spans="1:18" x14ac:dyDescent="0.25">
      <c r="A93" t="s">
        <v>90</v>
      </c>
    </row>
    <row r="94" spans="1:18" x14ac:dyDescent="0.25">
      <c r="A94" t="s">
        <v>6</v>
      </c>
    </row>
    <row r="95" spans="1:18" x14ac:dyDescent="0.25">
      <c r="A95" t="s">
        <v>91</v>
      </c>
    </row>
    <row r="96" spans="1:18" x14ac:dyDescent="0.25">
      <c r="A96" t="s">
        <v>92</v>
      </c>
      <c r="Q96" s="32"/>
    </row>
    <row r="97" spans="1:17" x14ac:dyDescent="0.25">
      <c r="Q97" s="32"/>
    </row>
    <row r="98" spans="1:17" x14ac:dyDescent="0.25">
      <c r="Q98" s="32"/>
    </row>
    <row r="99" spans="1:17" x14ac:dyDescent="0.25">
      <c r="A99" s="49"/>
      <c r="B99" s="49"/>
      <c r="C99" s="49"/>
      <c r="D99" s="49"/>
      <c r="E99" s="49"/>
    </row>
    <row r="111" spans="1:17" s="47" customFormat="1" ht="8.25" x14ac:dyDescent="0.15">
      <c r="B111" s="31"/>
      <c r="C111" s="31"/>
      <c r="D111" s="43"/>
    </row>
  </sheetData>
  <mergeCells count="7">
    <mergeCell ref="A99:E99"/>
    <mergeCell ref="A1:R1"/>
    <mergeCell ref="A8:R8"/>
    <mergeCell ref="A9:R9"/>
    <mergeCell ref="A10:Q10"/>
    <mergeCell ref="A2:Q5"/>
    <mergeCell ref="A7:Q7"/>
  </mergeCells>
  <printOptions horizontalCentered="1"/>
  <pageMargins left="0.39370078740157483" right="0.39370078740157483" top="0.59055118110236227" bottom="0.59055118110236227" header="0" footer="0.31496062992125984"/>
  <pageSetup paperSize="5" scale="65" fitToHeight="0" orientation="landscape" r:id="rId1"/>
  <rowBreaks count="2" manualBreakCount="2">
    <brk id="53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93BE-2904-49B5-82C8-FA2A1CE05584}">
  <dimension ref="A3:L22"/>
  <sheetViews>
    <sheetView showGridLines="0" workbookViewId="0">
      <selection activeCell="V22" sqref="V22"/>
    </sheetView>
  </sheetViews>
  <sheetFormatPr baseColWidth="10" defaultRowHeight="15" x14ac:dyDescent="0.25"/>
  <sheetData>
    <row r="3" spans="1:12" s="48" customFormat="1" ht="15.75" x14ac:dyDescent="0.25">
      <c r="A3" s="53" t="s">
        <v>103</v>
      </c>
      <c r="B3" s="53"/>
      <c r="C3" s="53"/>
      <c r="D3" s="53"/>
      <c r="I3" s="53" t="s">
        <v>104</v>
      </c>
      <c r="J3" s="53"/>
      <c r="K3" s="53"/>
      <c r="L3" s="53"/>
    </row>
    <row r="4" spans="1:12" s="48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48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48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48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48" customFormat="1" ht="15.75" x14ac:dyDescent="0.25">
      <c r="A8" s="54" t="s">
        <v>110</v>
      </c>
      <c r="B8" s="54"/>
      <c r="C8" s="54"/>
      <c r="D8" s="54"/>
      <c r="I8" s="54" t="s">
        <v>105</v>
      </c>
      <c r="J8" s="54"/>
      <c r="K8" s="54"/>
      <c r="L8" s="54"/>
    </row>
    <row r="9" spans="1:12" s="48" customFormat="1" ht="15.75" x14ac:dyDescent="0.25">
      <c r="A9" s="53" t="s">
        <v>111</v>
      </c>
      <c r="B9" s="53"/>
      <c r="C9" s="53"/>
      <c r="D9" s="53"/>
      <c r="I9" s="53" t="s">
        <v>106</v>
      </c>
      <c r="J9" s="53"/>
      <c r="K9" s="53"/>
      <c r="L9" s="53"/>
    </row>
    <row r="10" spans="1:12" s="48" customFormat="1" ht="15.75" x14ac:dyDescent="0.25"/>
    <row r="11" spans="1:12" s="48" customFormat="1" ht="15.75" x14ac:dyDescent="0.25"/>
    <row r="12" spans="1:12" s="48" customFormat="1" ht="15.75" x14ac:dyDescent="0.25">
      <c r="E12" s="53" t="s">
        <v>107</v>
      </c>
      <c r="F12" s="53"/>
      <c r="G12" s="53"/>
      <c r="H12" s="53"/>
    </row>
    <row r="13" spans="1:12" s="48" customFormat="1" ht="15.75" x14ac:dyDescent="0.25">
      <c r="E13" s="53"/>
      <c r="F13" s="53"/>
      <c r="G13" s="53"/>
      <c r="H13" s="53"/>
    </row>
    <row r="14" spans="1:12" s="48" customFormat="1" ht="15.75" x14ac:dyDescent="0.25">
      <c r="E14" s="53"/>
      <c r="F14" s="53"/>
      <c r="G14" s="53"/>
      <c r="H14" s="53"/>
    </row>
    <row r="15" spans="1:12" s="48" customFormat="1" ht="15.75" x14ac:dyDescent="0.25">
      <c r="E15" s="53"/>
      <c r="F15" s="53"/>
      <c r="G15" s="53"/>
      <c r="H15" s="53"/>
    </row>
    <row r="16" spans="1:12" s="48" customFormat="1" ht="15.75" x14ac:dyDescent="0.25">
      <c r="E16" s="53"/>
      <c r="F16" s="53"/>
      <c r="G16" s="53"/>
      <c r="H16" s="53"/>
    </row>
    <row r="17" spans="5:8" s="48" customFormat="1" ht="15.75" x14ac:dyDescent="0.25">
      <c r="E17" s="54" t="s">
        <v>108</v>
      </c>
      <c r="F17" s="54"/>
      <c r="G17" s="54"/>
      <c r="H17" s="54"/>
    </row>
    <row r="18" spans="5:8" s="48" customFormat="1" ht="15.75" x14ac:dyDescent="0.25">
      <c r="E18" s="53" t="s">
        <v>109</v>
      </c>
      <c r="F18" s="53"/>
      <c r="G18" s="53"/>
      <c r="H18" s="53"/>
    </row>
    <row r="19" spans="5:8" s="48" customFormat="1" ht="15.75" x14ac:dyDescent="0.25"/>
    <row r="20" spans="5:8" s="48" customFormat="1" ht="15.75" x14ac:dyDescent="0.25"/>
    <row r="21" spans="5:8" s="48" customFormat="1" ht="15.75" x14ac:dyDescent="0.25"/>
    <row r="22" spans="5:8" s="48" customFormat="1" ht="15.75" x14ac:dyDescent="0.25"/>
  </sheetData>
  <mergeCells count="21">
    <mergeCell ref="E16:H16"/>
    <mergeCell ref="E17:H17"/>
    <mergeCell ref="E18:H18"/>
    <mergeCell ref="A9:D9"/>
    <mergeCell ref="I9:L9"/>
    <mergeCell ref="E12:H12"/>
    <mergeCell ref="E13:H13"/>
    <mergeCell ref="E14:H14"/>
    <mergeCell ref="E15:H15"/>
    <mergeCell ref="A6:D6"/>
    <mergeCell ref="I6:L6"/>
    <mergeCell ref="A7:D7"/>
    <mergeCell ref="I7:L7"/>
    <mergeCell ref="A8:D8"/>
    <mergeCell ref="I8:L8"/>
    <mergeCell ref="A3:D3"/>
    <mergeCell ref="I3:L3"/>
    <mergeCell ref="A4:D4"/>
    <mergeCell ref="I4:L4"/>
    <mergeCell ref="A5:D5"/>
    <mergeCell ref="I5:L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(2023-12)</vt:lpstr>
      <vt:lpstr>Firmas</vt:lpstr>
      <vt:lpstr>'Plantilla Ejecución (2023-12)'!Área_de_impresión</vt:lpstr>
      <vt:lpstr>'Plantilla Ejecución (2023-12)'!Títulos_a_imprimir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2024-01-09T12:50:10Z</cp:lastPrinted>
  <dcterms:created xsi:type="dcterms:W3CDTF">2018-04-17T18:57:16Z</dcterms:created>
  <dcterms:modified xsi:type="dcterms:W3CDTF">2024-01-09T12:50:16Z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