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p_rodriguez_cambioclimaticogobdo_onmicrosoft_com/Documents/Escritorio/MEGUITA/2026 - PAGINA WEB/"/>
    </mc:Choice>
  </mc:AlternateContent>
  <xr:revisionPtr revIDLastSave="100" documentId="8_{F78C0613-A3F3-414D-B0D7-EA0C3D8A760E}" xr6:coauthVersionLast="47" xr6:coauthVersionMax="47" xr10:uidLastSave="{FE01CB54-EEB9-4F68-917B-C252328F6AF0}"/>
  <bookViews>
    <workbookView xWindow="810" yWindow="0" windowWidth="27960" windowHeight="15375" xr2:uid="{00000000-000D-0000-FFFF-FFFF00000000}"/>
  </bookViews>
  <sheets>
    <sheet name="CNCCMDL Nómina Gral.  2026-04" sheetId="11" r:id="rId1"/>
  </sheets>
  <definedNames>
    <definedName name="_xlnm.Print_Titles" localSheetId="0">'CNCCMDL Nómina Gral.  2026-04'!$1:$13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4" i="11" l="1"/>
  <c r="K74" i="11" s="1"/>
  <c r="I74" i="11"/>
  <c r="H26" i="11"/>
  <c r="K26" i="11" s="1"/>
  <c r="I26" i="11"/>
  <c r="H37" i="11"/>
  <c r="I37" i="11"/>
  <c r="J35" i="11"/>
  <c r="J64" i="11"/>
  <c r="K37" i="11" l="1"/>
  <c r="J29" i="11"/>
  <c r="J76" i="11" l="1"/>
  <c r="J67" i="11"/>
  <c r="J63" i="11"/>
  <c r="J50" i="11"/>
  <c r="J39" i="11"/>
  <c r="J28" i="11"/>
  <c r="J18" i="11"/>
  <c r="J31" i="11"/>
  <c r="J59" i="11" l="1"/>
  <c r="J40" i="11"/>
  <c r="I40" i="11"/>
  <c r="H40" i="11"/>
  <c r="K40" i="11" l="1"/>
  <c r="J62" i="11"/>
  <c r="H62" i="11"/>
  <c r="I62" i="11"/>
  <c r="J25" i="11"/>
  <c r="I25" i="11"/>
  <c r="H25" i="11"/>
  <c r="J24" i="11"/>
  <c r="H24" i="11"/>
  <c r="I24" i="11"/>
  <c r="J68" i="11"/>
  <c r="J49" i="11"/>
  <c r="K62" i="11" l="1"/>
  <c r="K25" i="11"/>
  <c r="K24" i="11"/>
  <c r="J48" i="11"/>
  <c r="J16" i="11" l="1"/>
  <c r="J53" i="11"/>
  <c r="H64" i="11" l="1"/>
  <c r="I64" i="11"/>
  <c r="K64" i="11" l="1"/>
  <c r="H53" i="11"/>
  <c r="I53" i="11"/>
  <c r="K53" i="11" l="1"/>
  <c r="J23" i="11"/>
  <c r="H23" i="11"/>
  <c r="I23" i="11"/>
  <c r="J42" i="11"/>
  <c r="I42" i="11"/>
  <c r="H42" i="11"/>
  <c r="I39" i="11"/>
  <c r="H39" i="11"/>
  <c r="I38" i="11"/>
  <c r="H38" i="11"/>
  <c r="J41" i="11"/>
  <c r="I41" i="11"/>
  <c r="H41" i="11"/>
  <c r="J27" i="11"/>
  <c r="K23" i="11" l="1"/>
  <c r="K39" i="11"/>
  <c r="K42" i="11"/>
  <c r="K38" i="11"/>
  <c r="K41" i="11"/>
  <c r="J51" i="11"/>
  <c r="H27" i="11"/>
  <c r="I27" i="11"/>
  <c r="K27" i="11" l="1"/>
  <c r="G65" i="11"/>
  <c r="H51" i="11"/>
  <c r="I51" i="11"/>
  <c r="K51" i="11" l="1"/>
  <c r="J45" i="11"/>
  <c r="J77" i="11"/>
  <c r="J70" i="11"/>
  <c r="J78" i="11"/>
  <c r="J79" i="11"/>
  <c r="J73" i="11"/>
  <c r="J69" i="11"/>
  <c r="J34" i="11"/>
  <c r="J33" i="11"/>
  <c r="J22" i="11"/>
  <c r="J71" i="11"/>
  <c r="J81" i="11"/>
  <c r="J72" i="11"/>
  <c r="J58" i="11"/>
  <c r="J17" i="11"/>
  <c r="J80" i="11"/>
  <c r="J75" i="11"/>
  <c r="J65" i="11"/>
  <c r="J61" i="11"/>
  <c r="J52" i="11"/>
  <c r="J60" i="11"/>
  <c r="J57" i="11"/>
  <c r="J55" i="11"/>
  <c r="J47" i="11"/>
  <c r="J44" i="11"/>
  <c r="J43" i="11"/>
  <c r="J36" i="11"/>
  <c r="J30" i="11"/>
  <c r="J32" i="11"/>
  <c r="J21" i="11"/>
  <c r="J54" i="11"/>
  <c r="J19" i="11"/>
  <c r="J15" i="11"/>
  <c r="J14" i="11"/>
  <c r="I78" i="11"/>
  <c r="H78" i="11"/>
  <c r="I77" i="11"/>
  <c r="H77" i="11"/>
  <c r="I76" i="11"/>
  <c r="H76" i="11"/>
  <c r="I75" i="11"/>
  <c r="H75" i="11"/>
  <c r="I73" i="11"/>
  <c r="H73" i="11"/>
  <c r="I72" i="11"/>
  <c r="H72" i="11"/>
  <c r="I71" i="11"/>
  <c r="H71" i="11"/>
  <c r="I70" i="11"/>
  <c r="H70" i="11"/>
  <c r="I69" i="11"/>
  <c r="H69" i="11"/>
  <c r="I68" i="11"/>
  <c r="H68" i="11"/>
  <c r="I67" i="11"/>
  <c r="H67" i="11"/>
  <c r="I66" i="11"/>
  <c r="H66" i="11"/>
  <c r="I45" i="11"/>
  <c r="H45" i="11"/>
  <c r="F65" i="11"/>
  <c r="I65" i="11" s="1"/>
  <c r="I63" i="11"/>
  <c r="H63" i="11"/>
  <c r="I61" i="11"/>
  <c r="H61" i="11"/>
  <c r="I60" i="11"/>
  <c r="H60" i="11"/>
  <c r="I59" i="11"/>
  <c r="H59" i="11"/>
  <c r="I58" i="11"/>
  <c r="H58" i="11"/>
  <c r="I57" i="11"/>
  <c r="H57" i="11"/>
  <c r="I56" i="11"/>
  <c r="H56" i="11"/>
  <c r="I55" i="11"/>
  <c r="H55" i="11"/>
  <c r="I52" i="11"/>
  <c r="H52" i="11"/>
  <c r="I50" i="11"/>
  <c r="H50" i="11"/>
  <c r="I49" i="11"/>
  <c r="H49" i="11"/>
  <c r="I48" i="11"/>
  <c r="I47" i="11"/>
  <c r="H47" i="11"/>
  <c r="I46" i="11"/>
  <c r="H46" i="11"/>
  <c r="I44" i="11"/>
  <c r="H44" i="11"/>
  <c r="I43" i="11"/>
  <c r="K43" i="11" l="1"/>
  <c r="K78" i="11"/>
  <c r="K77" i="11"/>
  <c r="K71" i="11"/>
  <c r="K73" i="11"/>
  <c r="K69" i="11"/>
  <c r="K68" i="11"/>
  <c r="K70" i="11"/>
  <c r="K76" i="11"/>
  <c r="K72" i="11"/>
  <c r="K56" i="11"/>
  <c r="K61" i="11"/>
  <c r="K45" i="11"/>
  <c r="K75" i="11"/>
  <c r="K55" i="11"/>
  <c r="K57" i="11"/>
  <c r="K59" i="11"/>
  <c r="K67" i="11"/>
  <c r="K66" i="11"/>
  <c r="K60" i="11"/>
  <c r="K58" i="11"/>
  <c r="K46" i="11"/>
  <c r="K52" i="11"/>
  <c r="H65" i="11"/>
  <c r="K65" i="11" s="1"/>
  <c r="K49" i="11"/>
  <c r="K63" i="11"/>
  <c r="K47" i="11"/>
  <c r="K50" i="11"/>
  <c r="K44" i="11"/>
  <c r="H48" i="11"/>
  <c r="K48" i="11" s="1"/>
  <c r="I36" i="11"/>
  <c r="H36" i="11"/>
  <c r="I35" i="11"/>
  <c r="H35" i="11"/>
  <c r="I34" i="11"/>
  <c r="H34" i="11"/>
  <c r="I33" i="11"/>
  <c r="H33" i="11"/>
  <c r="I32" i="11"/>
  <c r="H32" i="11"/>
  <c r="F31" i="11"/>
  <c r="H31" i="11" s="1"/>
  <c r="I30" i="11"/>
  <c r="H30" i="11"/>
  <c r="F29" i="11"/>
  <c r="I29" i="11" s="1"/>
  <c r="F28" i="11"/>
  <c r="I28" i="11" s="1"/>
  <c r="I22" i="11"/>
  <c r="H22" i="11"/>
  <c r="I21" i="11"/>
  <c r="H21" i="11"/>
  <c r="I20" i="11"/>
  <c r="H20" i="11"/>
  <c r="I19" i="11"/>
  <c r="H19" i="11"/>
  <c r="K36" i="11" l="1"/>
  <c r="K21" i="11"/>
  <c r="K30" i="11"/>
  <c r="K33" i="11"/>
  <c r="K22" i="11"/>
  <c r="K34" i="11"/>
  <c r="H29" i="11"/>
  <c r="K29" i="11" s="1"/>
  <c r="I31" i="11"/>
  <c r="K31" i="11" s="1"/>
  <c r="K35" i="11"/>
  <c r="K32" i="11"/>
  <c r="H28" i="11"/>
  <c r="K28" i="11" s="1"/>
  <c r="K20" i="11"/>
  <c r="K19" i="11"/>
  <c r="F54" i="11" l="1"/>
  <c r="I54" i="11" s="1"/>
  <c r="H54" i="11" l="1"/>
  <c r="K54" i="11" s="1"/>
  <c r="I79" i="11" l="1"/>
  <c r="H79" i="11"/>
  <c r="I81" i="11"/>
  <c r="H81" i="11"/>
  <c r="I80" i="11"/>
  <c r="H80" i="11"/>
  <c r="K80" i="11" l="1"/>
  <c r="K79" i="11"/>
  <c r="K81" i="11"/>
  <c r="G83" i="11"/>
  <c r="F83" i="11"/>
  <c r="K82" i="11"/>
  <c r="J83" i="11"/>
  <c r="I18" i="11" l="1"/>
  <c r="I17" i="11"/>
  <c r="I16" i="11"/>
  <c r="K16" i="11" s="1"/>
  <c r="I15" i="11"/>
  <c r="I14" i="11"/>
  <c r="H18" i="11"/>
  <c r="H17" i="11"/>
  <c r="H15" i="11"/>
  <c r="I83" i="11" l="1"/>
  <c r="H83" i="11"/>
  <c r="K14" i="11"/>
  <c r="K15" i="11"/>
  <c r="K18" i="11"/>
  <c r="K17" i="11"/>
  <c r="K83" i="11" l="1"/>
</calcChain>
</file>

<file path=xl/sharedStrings.xml><?xml version="1.0" encoding="utf-8"?>
<sst xmlns="http://schemas.openxmlformats.org/spreadsheetml/2006/main" count="366" uniqueCount="150">
  <si>
    <t>TOTAL EN RD$</t>
  </si>
  <si>
    <t>______________________________________</t>
  </si>
  <si>
    <t>Coordinadora de Nómina</t>
  </si>
  <si>
    <t>NOMBRES Y APELLIDOS</t>
  </si>
  <si>
    <t>CARGO</t>
  </si>
  <si>
    <t>CATEGORIA</t>
  </si>
  <si>
    <t>INGRESO BRUTO</t>
  </si>
  <si>
    <t>ISR</t>
  </si>
  <si>
    <t>SFS</t>
  </si>
  <si>
    <t>AFP</t>
  </si>
  <si>
    <t>OTROS</t>
  </si>
  <si>
    <t>INGRESO NETO</t>
  </si>
  <si>
    <t>M</t>
  </si>
  <si>
    <t>F</t>
  </si>
  <si>
    <t>DESCUENTOS</t>
  </si>
  <si>
    <t>Patricia Rodríguez</t>
  </si>
  <si>
    <t>GÉNERO</t>
  </si>
  <si>
    <t>DIRECCIÓN O DEPARTAMENTO</t>
  </si>
  <si>
    <t>MAXIMILIANO RABELAIS PUIG MILLER</t>
  </si>
  <si>
    <t>VICEPRESIDENTE EJECUTIVO</t>
  </si>
  <si>
    <t>VICEPRESIDENCIA EJECUTIVA</t>
  </si>
  <si>
    <t>LIBRE NOMBRAMIENTO Y REMOCION</t>
  </si>
  <si>
    <t>VICTOR JOEL APONTE COLON</t>
  </si>
  <si>
    <t>RODRIGO FINCHEIRA PALIZA</t>
  </si>
  <si>
    <t>LUIS ALEJANDRO MERCEDES RODRIGUEZ</t>
  </si>
  <si>
    <t>LUMILDA ALTAGRACIA PUJOLS PUJOLS</t>
  </si>
  <si>
    <t>SARA VICTORIA GONZALEZ TRONCOSO</t>
  </si>
  <si>
    <t>FELIX JUNIOR SILVERIO RAMIREZ</t>
  </si>
  <si>
    <t>TEODORO DE JESUS JIMENEZ DURAN</t>
  </si>
  <si>
    <t>DENIA MARLENIS CID PEREZ</t>
  </si>
  <si>
    <t>MARIA DE LOS ANGELES PINEDA TEJEDA</t>
  </si>
  <si>
    <t>FEDERICO ALFREDO GRULLON DE LA CRUZ</t>
  </si>
  <si>
    <t>JUAN PABLO DE MOLA RODRIGUEZ</t>
  </si>
  <si>
    <t>RAFAEL ESTEBAN CASTILLO</t>
  </si>
  <si>
    <t>JUSTINA DEL CARMEN LANTIGUA FIGUEROA</t>
  </si>
  <si>
    <t>PATRICIA JOSEFINA RODRIGUE DE PAYANO</t>
  </si>
  <si>
    <t>MARLIN ESPINOSA ALMANZAR</t>
  </si>
  <si>
    <t>JIANNA SOLANGI CASTILLO CASTILLO</t>
  </si>
  <si>
    <t>MARIA MAGDALENA GARCIA RODRIGUEZ</t>
  </si>
  <si>
    <t>ESTEFANY MARLENE DE LEON GUZMAN</t>
  </si>
  <si>
    <t>LISANDRO JAVIER PICHARDO ROSARIO</t>
  </si>
  <si>
    <t>LUZ MARIA ABREU LANTIGUA</t>
  </si>
  <si>
    <t>ANGELA DEL CORAZON DE JESUS PEREYRA</t>
  </si>
  <si>
    <t>MARIELA ALBERTO</t>
  </si>
  <si>
    <t>ISRRAEL DE LA CRUZ FELIZ</t>
  </si>
  <si>
    <t>PAOLA TORRES CASTILLO</t>
  </si>
  <si>
    <t>ARIDIO MORILLO MORILLO</t>
  </si>
  <si>
    <t>JULIO TOLENTINO PORTORREAL</t>
  </si>
  <si>
    <t>PAULINA DE LOS SANTOS DE LOS SANTOS</t>
  </si>
  <si>
    <t>MANUEL ANDRES FIGUEROA SORIANO</t>
  </si>
  <si>
    <t>KARINA FERNANDA FLORENTINO FELIZ</t>
  </si>
  <si>
    <t>WALIN DANIS OGANDO</t>
  </si>
  <si>
    <t>MIRNA MABEL VERAS CARVAJAL</t>
  </si>
  <si>
    <t>RAFAEL AUGUSTO ARISTY FLORES</t>
  </si>
  <si>
    <t>GLISELDI CORINA RODRIGUEZ MARTINEZ</t>
  </si>
  <si>
    <t>SAHONI SHARINA FELIZ MATOS</t>
  </si>
  <si>
    <t>DOMINGO ANTONIO BURGOS VILORIA</t>
  </si>
  <si>
    <t>LUZ DELINA ALCANTARA AQUINO</t>
  </si>
  <si>
    <t>OFELIA MILAGROS CASTRO MORA</t>
  </si>
  <si>
    <t>FABIA ROSALIA DUVAL MARMOLEJOS</t>
  </si>
  <si>
    <t>MASSIEL ESTEFANIA CAIRO CASTILLO</t>
  </si>
  <si>
    <t>COORDINADOR DEL DESPACHO</t>
  </si>
  <si>
    <t>ASESOR DE RELACIONES INTERINSTITUCIONALES</t>
  </si>
  <si>
    <t>ASESOR MILITAR</t>
  </si>
  <si>
    <t>TECNICO EN INFORMATICA</t>
  </si>
  <si>
    <t>RESPONSABLE DE OFICINA DE ACCESO A LA INFORMACION</t>
  </si>
  <si>
    <t>ASESOR DE TRANSPARENCIA CLIMATICA</t>
  </si>
  <si>
    <t>SOPORTE HELP DESK</t>
  </si>
  <si>
    <t>PORTERO</t>
  </si>
  <si>
    <t>ANALISTA DE RECURSOS HUMANOS</t>
  </si>
  <si>
    <t>COORDINADORA DE NOMINA</t>
  </si>
  <si>
    <t>ANALISTA DE DESARROLLO INSTITUCIONAL</t>
  </si>
  <si>
    <t>ANALISTA DE COMUNICACIONES</t>
  </si>
  <si>
    <t>DISEÑADOR GRAFICO</t>
  </si>
  <si>
    <t>DIRECTORA ADMINISTRATIVA Y FINANCIERA</t>
  </si>
  <si>
    <t>RECEPCIONISTA</t>
  </si>
  <si>
    <t>ANALISTA DE COMPRAS Y CONTRATACIONES</t>
  </si>
  <si>
    <t>MENSAJERO</t>
  </si>
  <si>
    <t>CHOFER</t>
  </si>
  <si>
    <t>DIR. ADMINISTRATIVA Y FINANCIERA</t>
  </si>
  <si>
    <t>CONSERJE</t>
  </si>
  <si>
    <t>ENC. DE SERVICIOS GENERALES</t>
  </si>
  <si>
    <t>ENC. DE LA DIVISION FINANCIERA</t>
  </si>
  <si>
    <t>ASISTENTE ADMINISTRATIVA</t>
  </si>
  <si>
    <t>ANALISTA DE MITIGACION</t>
  </si>
  <si>
    <t>ENC. DEL DEPARTAMENTO DE MITIGACION</t>
  </si>
  <si>
    <t>ANALISTA DE ADAPTACION</t>
  </si>
  <si>
    <t>ENC. DEL DEPARTAMENTO DE ADAPTACION</t>
  </si>
  <si>
    <t>SEGURIDAD MILITAR</t>
  </si>
  <si>
    <t>DIRECCION TECNICA</t>
  </si>
  <si>
    <t>DESIGNADA</t>
  </si>
  <si>
    <t>DESIGNADO</t>
  </si>
  <si>
    <t>ANALISTA LEGAL</t>
  </si>
  <si>
    <t>ENC. DE LA DIVISION DE RECUSRSOS HUMANOS</t>
  </si>
  <si>
    <t>JAHNDERY DE JESUS MUÑOZ GIL</t>
  </si>
  <si>
    <t>HUMBERTO ANTONIO GUZMAN GARCIA</t>
  </si>
  <si>
    <t>HEIDY CRISTAL BERAS MEDINA</t>
  </si>
  <si>
    <t>PERIODISTA</t>
  </si>
  <si>
    <t>ANGEL ALBERTO LOPEZ SORIANO</t>
  </si>
  <si>
    <t>ASESORA</t>
  </si>
  <si>
    <t>ENC. DE LA DIVISION DE PLANIFICACION Y DESARROLLO</t>
  </si>
  <si>
    <t>ENC. DIVISION ADMINISTRATIVA</t>
  </si>
  <si>
    <t>MARIA MILCA COMPERE MYRTIL</t>
  </si>
  <si>
    <t>VIGILANTE</t>
  </si>
  <si>
    <t>LUIS ANTONIO MATEO VALERIO</t>
  </si>
  <si>
    <t>ADRIANA VILLAFAÑA DE JESUS</t>
  </si>
  <si>
    <t>FRANCINA SAMANTA MATEO ABREU</t>
  </si>
  <si>
    <t>ENC. DE LA SECCION DE PRESUPUESTO</t>
  </si>
  <si>
    <t>No.</t>
  </si>
  <si>
    <t>EMMANUEL RICARDO PERDOMO RUIZ</t>
  </si>
  <si>
    <t>AUXILIAR ADMINISTRATIVO</t>
  </si>
  <si>
    <t>TANIA JOSEFINA PINEDA PEREZ</t>
  </si>
  <si>
    <t>ANGEL EZEQUIEL PATROCINO ABREU</t>
  </si>
  <si>
    <t>SUPERVISOR DE MANTENIMIENTO</t>
  </si>
  <si>
    <t>PAMELA MERCEDES ABREU TORIBIO</t>
  </si>
  <si>
    <t>JUAN FRANCISCO BENTZ BRITO</t>
  </si>
  <si>
    <t>LILIAN YSABEL MEDINA CUEVAS</t>
  </si>
  <si>
    <t>JHONATAN MARTE DIAZ</t>
  </si>
  <si>
    <t>FOTOGRAFO</t>
  </si>
  <si>
    <t>CELESTE PEREZ RODRIGUEZ</t>
  </si>
  <si>
    <t>ANALISTA DE RELACIONES INTERNACIONALES</t>
  </si>
  <si>
    <t>KAREN JOSEFINA HEDEMAN LLUBERES</t>
  </si>
  <si>
    <t>DIRECTORA TECNICA</t>
  </si>
  <si>
    <t>Marlin Espinosa Almánzar</t>
  </si>
  <si>
    <t>Enc. De la División de Recursos Humanos</t>
  </si>
  <si>
    <t>AUXILIAR ADMINISTRATIVA</t>
  </si>
  <si>
    <t>JUAN GABRIEL VALENZUELA MEDINA</t>
  </si>
  <si>
    <t>SHAKIRA YISELL JIMENEZ CUEVAS</t>
  </si>
  <si>
    <t>CINTHIA LEONOR CONSUELO VICIOSO SOLANO</t>
  </si>
  <si>
    <t>ANTONIO MATEO BAUTISTA</t>
  </si>
  <si>
    <t>ABOGADO</t>
  </si>
  <si>
    <t>ENC. DIVISION DE COORDINACION INTERSECTORIAL</t>
  </si>
  <si>
    <t>ENC. DIVISION DE RELACIONES INTERNACIONALES</t>
  </si>
  <si>
    <t>ENC. DIVISION INVESTIGACION CIENTIFICA</t>
  </si>
  <si>
    <t>ENC. DIVISION GEOMATICA</t>
  </si>
  <si>
    <t>CLARA ELENA FELIZ SANTOS</t>
  </si>
  <si>
    <t>SECRETARIA</t>
  </si>
  <si>
    <t>JOEL AQUINO GUZMAN</t>
  </si>
  <si>
    <t>YENI LIRIA LIRIANO TEJEDA</t>
  </si>
  <si>
    <t>CONTADORA</t>
  </si>
  <si>
    <t>WIEME RAFAEL ADON SANTANA</t>
  </si>
  <si>
    <t>YINDY CRISTINA SUAREZ DE LA ROSA</t>
  </si>
  <si>
    <t>ENC. DEL DEPARTAMENTO DE CARBONO</t>
  </si>
  <si>
    <t>TEMPORAL</t>
  </si>
  <si>
    <t>.</t>
  </si>
  <si>
    <t>Nómina de Empleados - Abril 2026</t>
  </si>
  <si>
    <t>ARLENY MERCEDES ECHAVARRIA</t>
  </si>
  <si>
    <t>JOSE JOAQUIN ECHAVARRIA FABIAN</t>
  </si>
  <si>
    <t>VALERIA ESTEFANIA CORONEL VALLADARES</t>
  </si>
  <si>
    <t>CARÁCTER EVENTUAL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</si>
</sst>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5"/>
      <color theme="1"/>
      <name val="Times New Roman"/>
      <family val="1"/>
    </font>
    <font>
      <sz val="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9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43" fontId="0" fillId="0" borderId="0" xfId="1" applyFont="1"/>
    <xf numFmtId="0" fontId="7" fillId="0" borderId="0" xfId="0" applyFont="1"/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10" fillId="2" borderId="1" xfId="1" applyFont="1" applyFill="1" applyBorder="1"/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5" xfId="0" applyBorder="1" applyAlignment="1">
      <alignment wrapText="1"/>
    </xf>
    <xf numFmtId="0" fontId="9" fillId="0" borderId="1" xfId="0" applyFont="1" applyBorder="1" applyAlignment="1">
      <alignment vertical="center"/>
    </xf>
    <xf numFmtId="43" fontId="9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vertical="center"/>
    </xf>
    <xf numFmtId="43" fontId="9" fillId="0" borderId="1" xfId="1" applyFont="1" applyBorder="1" applyAlignment="1">
      <alignment horizontal="left" vertical="center"/>
    </xf>
    <xf numFmtId="43" fontId="11" fillId="0" borderId="1" xfId="1" applyFont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3" fontId="11" fillId="0" borderId="1" xfId="1" applyFont="1" applyBorder="1" applyAlignment="1">
      <alignment horizontal="left" vertical="center"/>
    </xf>
    <xf numFmtId="0" fontId="8" fillId="0" borderId="0" xfId="0" applyFont="1"/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9" fillId="3" borderId="1" xfId="0" applyFont="1" applyFill="1" applyBorder="1" applyAlignment="1">
      <alignment vertical="center" wrapText="1"/>
    </xf>
    <xf numFmtId="43" fontId="9" fillId="3" borderId="1" xfId="1" applyFont="1" applyFill="1" applyBorder="1" applyAlignment="1">
      <alignment horizontal="left" vertical="center"/>
    </xf>
    <xf numFmtId="43" fontId="9" fillId="3" borderId="1" xfId="1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43" fontId="11" fillId="0" borderId="1" xfId="1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10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10" fillId="2" borderId="2" xfId="1" applyFont="1" applyFill="1" applyBorder="1" applyAlignment="1">
      <alignment horizontal="right" vertical="center"/>
    </xf>
    <xf numFmtId="43" fontId="10" fillId="2" borderId="3" xfId="1" applyFont="1" applyFill="1" applyBorder="1" applyAlignment="1">
      <alignment horizontal="right" vertical="center"/>
    </xf>
    <xf numFmtId="43" fontId="10" fillId="2" borderId="4" xfId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2476500</xdr:colOff>
      <xdr:row>12</xdr:row>
      <xdr:rowOff>0</xdr:rowOff>
    </xdr:from>
    <xdr:to>
      <xdr:col>2</xdr:col>
      <xdr:colOff>0</xdr:colOff>
      <xdr:row>13</xdr:row>
      <xdr:rowOff>495300</xdr:rowOff>
    </xdr:to>
    <xdr:pic>
      <xdr:nvPicPr>
        <xdr:cNvPr id="2" name="1 Imagen" descr="Escudo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2476500</xdr:colOff>
      <xdr:row>12</xdr:row>
      <xdr:rowOff>0</xdr:rowOff>
    </xdr:from>
    <xdr:to>
      <xdr:col>2</xdr:col>
      <xdr:colOff>0</xdr:colOff>
      <xdr:row>13</xdr:row>
      <xdr:rowOff>495300</xdr:rowOff>
    </xdr:to>
    <xdr:pic>
      <xdr:nvPicPr>
        <xdr:cNvPr id="3" name="1 Imagen" descr="Escudo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2476500</xdr:colOff>
      <xdr:row>90</xdr:row>
      <xdr:rowOff>0</xdr:rowOff>
    </xdr:from>
    <xdr:ext cx="0" cy="600075"/>
    <xdr:pic>
      <xdr:nvPicPr>
        <xdr:cNvPr id="5" name="1 Imagen" descr="Escudo1.jpg">
          <a:extLst>
            <a:ext uri="{FF2B5EF4-FFF2-40B4-BE49-F238E27FC236}">
              <a16:creationId xmlns:a16="http://schemas.microsoft.com/office/drawing/2014/main" id="{9264E25F-7697-4C17-B659-37E0D66B4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90</xdr:row>
      <xdr:rowOff>0</xdr:rowOff>
    </xdr:from>
    <xdr:ext cx="0" cy="600075"/>
    <xdr:pic>
      <xdr:nvPicPr>
        <xdr:cNvPr id="6" name="1 Imagen" descr="Escudo1.jpg">
          <a:extLst>
            <a:ext uri="{FF2B5EF4-FFF2-40B4-BE49-F238E27FC236}">
              <a16:creationId xmlns:a16="http://schemas.microsoft.com/office/drawing/2014/main" id="{AFE494C4-AAF0-43BE-9EC2-E9C9BB533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53</xdr:row>
      <xdr:rowOff>0</xdr:rowOff>
    </xdr:from>
    <xdr:ext cx="0" cy="600075"/>
    <xdr:pic>
      <xdr:nvPicPr>
        <xdr:cNvPr id="8" name="1 Imagen" descr="Escudo1.jpg">
          <a:extLst>
            <a:ext uri="{FF2B5EF4-FFF2-40B4-BE49-F238E27FC236}">
              <a16:creationId xmlns:a16="http://schemas.microsoft.com/office/drawing/2014/main" id="{1EDA61A7-73BF-487D-B99A-18FADC163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53</xdr:row>
      <xdr:rowOff>0</xdr:rowOff>
    </xdr:from>
    <xdr:ext cx="0" cy="600075"/>
    <xdr:pic>
      <xdr:nvPicPr>
        <xdr:cNvPr id="9" name="1 Imagen" descr="Escudo1.jpg">
          <a:extLst>
            <a:ext uri="{FF2B5EF4-FFF2-40B4-BE49-F238E27FC236}">
              <a16:creationId xmlns:a16="http://schemas.microsoft.com/office/drawing/2014/main" id="{CEE763A9-F79A-43E3-906E-337BDDCA2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51</xdr:row>
      <xdr:rowOff>0</xdr:rowOff>
    </xdr:from>
    <xdr:ext cx="0" cy="600075"/>
    <xdr:pic>
      <xdr:nvPicPr>
        <xdr:cNvPr id="10" name="1 Imagen" descr="Escudo1.jpg">
          <a:extLst>
            <a:ext uri="{FF2B5EF4-FFF2-40B4-BE49-F238E27FC236}">
              <a16:creationId xmlns:a16="http://schemas.microsoft.com/office/drawing/2014/main" id="{304EFF69-60C8-425F-8B6F-8F30CA425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51</xdr:row>
      <xdr:rowOff>0</xdr:rowOff>
    </xdr:from>
    <xdr:ext cx="0" cy="600075"/>
    <xdr:pic>
      <xdr:nvPicPr>
        <xdr:cNvPr id="11" name="1 Imagen" descr="Escudo1.jpg">
          <a:extLst>
            <a:ext uri="{FF2B5EF4-FFF2-40B4-BE49-F238E27FC236}">
              <a16:creationId xmlns:a16="http://schemas.microsoft.com/office/drawing/2014/main" id="{530B546A-826A-455B-BA77-B072F9012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12" name="1 Imagen" descr="Escudo1.jpg">
          <a:extLst>
            <a:ext uri="{FF2B5EF4-FFF2-40B4-BE49-F238E27FC236}">
              <a16:creationId xmlns:a16="http://schemas.microsoft.com/office/drawing/2014/main" id="{78A8378E-150C-4636-AEA0-505631E39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13" name="1 Imagen" descr="Escudo1.jpg">
          <a:extLst>
            <a:ext uri="{FF2B5EF4-FFF2-40B4-BE49-F238E27FC236}">
              <a16:creationId xmlns:a16="http://schemas.microsoft.com/office/drawing/2014/main" id="{F88BA2E8-61A9-4E49-80BA-D397E1473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15" name="1 Imagen" descr="Escudo1.jpg">
          <a:extLst>
            <a:ext uri="{FF2B5EF4-FFF2-40B4-BE49-F238E27FC236}">
              <a16:creationId xmlns:a16="http://schemas.microsoft.com/office/drawing/2014/main" id="{F06EBED0-FF97-4981-A19E-A3B97A383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16" name="1 Imagen" descr="Escudo1.jpg">
          <a:extLst>
            <a:ext uri="{FF2B5EF4-FFF2-40B4-BE49-F238E27FC236}">
              <a16:creationId xmlns:a16="http://schemas.microsoft.com/office/drawing/2014/main" id="{16B62F7C-7AB1-4195-9DBC-ECF6276FD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78</xdr:row>
      <xdr:rowOff>0</xdr:rowOff>
    </xdr:from>
    <xdr:ext cx="0" cy="600075"/>
    <xdr:pic>
      <xdr:nvPicPr>
        <xdr:cNvPr id="4" name="1 Imagen" descr="Escudo1.jpg">
          <a:extLst>
            <a:ext uri="{FF2B5EF4-FFF2-40B4-BE49-F238E27FC236}">
              <a16:creationId xmlns:a16="http://schemas.microsoft.com/office/drawing/2014/main" id="{85F6A320-AE49-4F1D-B4E4-023482453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78</xdr:row>
      <xdr:rowOff>0</xdr:rowOff>
    </xdr:from>
    <xdr:ext cx="0" cy="600075"/>
    <xdr:pic>
      <xdr:nvPicPr>
        <xdr:cNvPr id="14" name="1 Imagen" descr="Escudo1.jpg">
          <a:extLst>
            <a:ext uri="{FF2B5EF4-FFF2-40B4-BE49-F238E27FC236}">
              <a16:creationId xmlns:a16="http://schemas.microsoft.com/office/drawing/2014/main" id="{1283FC02-AEEC-457A-8ED5-13EFB0B5A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78</xdr:row>
      <xdr:rowOff>0</xdr:rowOff>
    </xdr:from>
    <xdr:ext cx="0" cy="600075"/>
    <xdr:pic>
      <xdr:nvPicPr>
        <xdr:cNvPr id="19" name="1 Imagen" descr="Escudo1.jpg">
          <a:extLst>
            <a:ext uri="{FF2B5EF4-FFF2-40B4-BE49-F238E27FC236}">
              <a16:creationId xmlns:a16="http://schemas.microsoft.com/office/drawing/2014/main" id="{076D39D9-87A2-473B-B259-2A9990BDD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78</xdr:row>
      <xdr:rowOff>0</xdr:rowOff>
    </xdr:from>
    <xdr:ext cx="0" cy="600075"/>
    <xdr:pic>
      <xdr:nvPicPr>
        <xdr:cNvPr id="20" name="1 Imagen" descr="Escudo1.jpg">
          <a:extLst>
            <a:ext uri="{FF2B5EF4-FFF2-40B4-BE49-F238E27FC236}">
              <a16:creationId xmlns:a16="http://schemas.microsoft.com/office/drawing/2014/main" id="{11422060-4E23-4511-BF66-4CC358A56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17</xdr:row>
      <xdr:rowOff>0</xdr:rowOff>
    </xdr:from>
    <xdr:ext cx="0" cy="600075"/>
    <xdr:pic>
      <xdr:nvPicPr>
        <xdr:cNvPr id="21" name="1 Imagen" descr="Escudo1.jpg">
          <a:extLst>
            <a:ext uri="{FF2B5EF4-FFF2-40B4-BE49-F238E27FC236}">
              <a16:creationId xmlns:a16="http://schemas.microsoft.com/office/drawing/2014/main" id="{9475B73E-ECB0-4A90-B7C0-E4571C011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1964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17</xdr:row>
      <xdr:rowOff>0</xdr:rowOff>
    </xdr:from>
    <xdr:ext cx="0" cy="600075"/>
    <xdr:pic>
      <xdr:nvPicPr>
        <xdr:cNvPr id="22" name="1 Imagen" descr="Escudo1.jpg">
          <a:extLst>
            <a:ext uri="{FF2B5EF4-FFF2-40B4-BE49-F238E27FC236}">
              <a16:creationId xmlns:a16="http://schemas.microsoft.com/office/drawing/2014/main" id="{94035BB5-1FBA-4E7B-B418-7BBE726B2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1964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34</xdr:row>
      <xdr:rowOff>0</xdr:rowOff>
    </xdr:from>
    <xdr:ext cx="0" cy="600075"/>
    <xdr:pic>
      <xdr:nvPicPr>
        <xdr:cNvPr id="17" name="1 Imagen" descr="Escudo1.jpg">
          <a:extLst>
            <a:ext uri="{FF2B5EF4-FFF2-40B4-BE49-F238E27FC236}">
              <a16:creationId xmlns:a16="http://schemas.microsoft.com/office/drawing/2014/main" id="{0B8F559F-7DF3-48EF-B3A4-7D21A5020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2019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34</xdr:row>
      <xdr:rowOff>0</xdr:rowOff>
    </xdr:from>
    <xdr:ext cx="0" cy="600075"/>
    <xdr:pic>
      <xdr:nvPicPr>
        <xdr:cNvPr id="18" name="1 Imagen" descr="Escudo1.jpg">
          <a:extLst>
            <a:ext uri="{FF2B5EF4-FFF2-40B4-BE49-F238E27FC236}">
              <a16:creationId xmlns:a16="http://schemas.microsoft.com/office/drawing/2014/main" id="{13DD0901-738D-4973-AC31-62E24ECC2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2019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35</xdr:row>
      <xdr:rowOff>0</xdr:rowOff>
    </xdr:from>
    <xdr:ext cx="0" cy="600075"/>
    <xdr:pic>
      <xdr:nvPicPr>
        <xdr:cNvPr id="23" name="1 Imagen" descr="Escudo1.jpg">
          <a:extLst>
            <a:ext uri="{FF2B5EF4-FFF2-40B4-BE49-F238E27FC236}">
              <a16:creationId xmlns:a16="http://schemas.microsoft.com/office/drawing/2014/main" id="{22038004-994A-4CB9-BBCF-22B4107CD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35</xdr:row>
      <xdr:rowOff>0</xdr:rowOff>
    </xdr:from>
    <xdr:ext cx="0" cy="600075"/>
    <xdr:pic>
      <xdr:nvPicPr>
        <xdr:cNvPr id="24" name="1 Imagen" descr="Escudo1.jpg">
          <a:extLst>
            <a:ext uri="{FF2B5EF4-FFF2-40B4-BE49-F238E27FC236}">
              <a16:creationId xmlns:a16="http://schemas.microsoft.com/office/drawing/2014/main" id="{3C64F5CB-A4C0-4480-AEBD-79C63701C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42</xdr:row>
      <xdr:rowOff>0</xdr:rowOff>
    </xdr:from>
    <xdr:ext cx="0" cy="600075"/>
    <xdr:pic>
      <xdr:nvPicPr>
        <xdr:cNvPr id="25" name="1 Imagen" descr="Escudo1.jpg">
          <a:extLst>
            <a:ext uri="{FF2B5EF4-FFF2-40B4-BE49-F238E27FC236}">
              <a16:creationId xmlns:a16="http://schemas.microsoft.com/office/drawing/2014/main" id="{E9725697-A96E-47FF-A49F-4DE3A1B40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554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42</xdr:row>
      <xdr:rowOff>0</xdr:rowOff>
    </xdr:from>
    <xdr:ext cx="0" cy="600075"/>
    <xdr:pic>
      <xdr:nvPicPr>
        <xdr:cNvPr id="26" name="1 Imagen" descr="Escudo1.jpg">
          <a:extLst>
            <a:ext uri="{FF2B5EF4-FFF2-40B4-BE49-F238E27FC236}">
              <a16:creationId xmlns:a16="http://schemas.microsoft.com/office/drawing/2014/main" id="{8EC94300-2B47-408A-9BD2-2D9BEE42A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554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37</xdr:row>
      <xdr:rowOff>0</xdr:rowOff>
    </xdr:from>
    <xdr:ext cx="0" cy="600075"/>
    <xdr:pic>
      <xdr:nvPicPr>
        <xdr:cNvPr id="27" name="1 Imagen" descr="Escudo1.jpg">
          <a:extLst>
            <a:ext uri="{FF2B5EF4-FFF2-40B4-BE49-F238E27FC236}">
              <a16:creationId xmlns:a16="http://schemas.microsoft.com/office/drawing/2014/main" id="{434F6B06-C878-4485-82FF-293C62AE8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37</xdr:row>
      <xdr:rowOff>0</xdr:rowOff>
    </xdr:from>
    <xdr:ext cx="0" cy="600075"/>
    <xdr:pic>
      <xdr:nvPicPr>
        <xdr:cNvPr id="28" name="1 Imagen" descr="Escudo1.jpg">
          <a:extLst>
            <a:ext uri="{FF2B5EF4-FFF2-40B4-BE49-F238E27FC236}">
              <a16:creationId xmlns:a16="http://schemas.microsoft.com/office/drawing/2014/main" id="{768E0CF9-C5BD-4EEC-879B-822A18E21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49</xdr:row>
      <xdr:rowOff>0</xdr:rowOff>
    </xdr:from>
    <xdr:ext cx="0" cy="600075"/>
    <xdr:pic>
      <xdr:nvPicPr>
        <xdr:cNvPr id="29" name="1 Imagen" descr="Escudo1.jpg">
          <a:extLst>
            <a:ext uri="{FF2B5EF4-FFF2-40B4-BE49-F238E27FC236}">
              <a16:creationId xmlns:a16="http://schemas.microsoft.com/office/drawing/2014/main" id="{A41EDF06-55DD-40CF-8DF6-0FADC5B38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49</xdr:row>
      <xdr:rowOff>0</xdr:rowOff>
    </xdr:from>
    <xdr:ext cx="0" cy="600075"/>
    <xdr:pic>
      <xdr:nvPicPr>
        <xdr:cNvPr id="30" name="1 Imagen" descr="Escudo1.jpg">
          <a:extLst>
            <a:ext uri="{FF2B5EF4-FFF2-40B4-BE49-F238E27FC236}">
              <a16:creationId xmlns:a16="http://schemas.microsoft.com/office/drawing/2014/main" id="{20CB74E0-9D7D-4946-B112-CDFEE10F3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48</xdr:row>
      <xdr:rowOff>0</xdr:rowOff>
    </xdr:from>
    <xdr:ext cx="0" cy="600075"/>
    <xdr:pic>
      <xdr:nvPicPr>
        <xdr:cNvPr id="31" name="1 Imagen" descr="Escudo1.jpg">
          <a:extLst>
            <a:ext uri="{FF2B5EF4-FFF2-40B4-BE49-F238E27FC236}">
              <a16:creationId xmlns:a16="http://schemas.microsoft.com/office/drawing/2014/main" id="{172AC765-2F93-4091-BB66-A8A1DE008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6630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48</xdr:row>
      <xdr:rowOff>0</xdr:rowOff>
    </xdr:from>
    <xdr:ext cx="0" cy="600075"/>
    <xdr:pic>
      <xdr:nvPicPr>
        <xdr:cNvPr id="32" name="1 Imagen" descr="Escudo1.jpg">
          <a:extLst>
            <a:ext uri="{FF2B5EF4-FFF2-40B4-BE49-F238E27FC236}">
              <a16:creationId xmlns:a16="http://schemas.microsoft.com/office/drawing/2014/main" id="{6D2C5372-1015-4965-A888-B6B449A47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6630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49</xdr:row>
      <xdr:rowOff>0</xdr:rowOff>
    </xdr:from>
    <xdr:ext cx="0" cy="600075"/>
    <xdr:pic>
      <xdr:nvPicPr>
        <xdr:cNvPr id="33" name="1 Imagen" descr="Escudo1.jpg">
          <a:extLst>
            <a:ext uri="{FF2B5EF4-FFF2-40B4-BE49-F238E27FC236}">
              <a16:creationId xmlns:a16="http://schemas.microsoft.com/office/drawing/2014/main" id="{5B5223CE-464F-42AC-A354-A5B04826F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49</xdr:row>
      <xdr:rowOff>0</xdr:rowOff>
    </xdr:from>
    <xdr:ext cx="0" cy="600075"/>
    <xdr:pic>
      <xdr:nvPicPr>
        <xdr:cNvPr id="34" name="1 Imagen" descr="Escudo1.jpg">
          <a:extLst>
            <a:ext uri="{FF2B5EF4-FFF2-40B4-BE49-F238E27FC236}">
              <a16:creationId xmlns:a16="http://schemas.microsoft.com/office/drawing/2014/main" id="{552A1F86-4EAA-4144-8732-D6AA668DF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35" name="1 Imagen" descr="Escudo1.jpg">
          <a:extLst>
            <a:ext uri="{FF2B5EF4-FFF2-40B4-BE49-F238E27FC236}">
              <a16:creationId xmlns:a16="http://schemas.microsoft.com/office/drawing/2014/main" id="{2491D4E1-7E61-465F-9D59-70A21321E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622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36" name="1 Imagen" descr="Escudo1.jpg">
          <a:extLst>
            <a:ext uri="{FF2B5EF4-FFF2-40B4-BE49-F238E27FC236}">
              <a16:creationId xmlns:a16="http://schemas.microsoft.com/office/drawing/2014/main" id="{85B45A30-50CB-4ABE-9204-4945ADA94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622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62</xdr:row>
      <xdr:rowOff>0</xdr:rowOff>
    </xdr:from>
    <xdr:ext cx="0" cy="600075"/>
    <xdr:pic>
      <xdr:nvPicPr>
        <xdr:cNvPr id="37" name="1 Imagen" descr="Escudo1.jpg">
          <a:extLst>
            <a:ext uri="{FF2B5EF4-FFF2-40B4-BE49-F238E27FC236}">
              <a16:creationId xmlns:a16="http://schemas.microsoft.com/office/drawing/2014/main" id="{B6B5AEBD-9A4F-4B48-A15F-87E7FCE61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241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62</xdr:row>
      <xdr:rowOff>0</xdr:rowOff>
    </xdr:from>
    <xdr:ext cx="0" cy="600075"/>
    <xdr:pic>
      <xdr:nvPicPr>
        <xdr:cNvPr id="38" name="1 Imagen" descr="Escudo1.jpg">
          <a:extLst>
            <a:ext uri="{FF2B5EF4-FFF2-40B4-BE49-F238E27FC236}">
              <a16:creationId xmlns:a16="http://schemas.microsoft.com/office/drawing/2014/main" id="{B77CF6F1-F490-45CB-BF9C-A3E2B8B1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241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44</xdr:row>
      <xdr:rowOff>0</xdr:rowOff>
    </xdr:from>
    <xdr:ext cx="0" cy="600075"/>
    <xdr:pic>
      <xdr:nvPicPr>
        <xdr:cNvPr id="39" name="1 Imagen" descr="Escudo1.jpg">
          <a:extLst>
            <a:ext uri="{FF2B5EF4-FFF2-40B4-BE49-F238E27FC236}">
              <a16:creationId xmlns:a16="http://schemas.microsoft.com/office/drawing/2014/main" id="{49ACABF2-DDAE-42EE-8739-F6D5E2EAC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44</xdr:row>
      <xdr:rowOff>0</xdr:rowOff>
    </xdr:from>
    <xdr:ext cx="0" cy="600075"/>
    <xdr:pic>
      <xdr:nvPicPr>
        <xdr:cNvPr id="40" name="1 Imagen" descr="Escudo1.jpg">
          <a:extLst>
            <a:ext uri="{FF2B5EF4-FFF2-40B4-BE49-F238E27FC236}">
              <a16:creationId xmlns:a16="http://schemas.microsoft.com/office/drawing/2014/main" id="{2726746A-A6CA-41E3-B041-BBAC8052F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41" name="1 Imagen" descr="Escudo1.jpg">
          <a:extLst>
            <a:ext uri="{FF2B5EF4-FFF2-40B4-BE49-F238E27FC236}">
              <a16:creationId xmlns:a16="http://schemas.microsoft.com/office/drawing/2014/main" id="{F34C1928-34C5-416E-8E83-77670DEBC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42" name="1 Imagen" descr="Escudo1.jpg">
          <a:extLst>
            <a:ext uri="{FF2B5EF4-FFF2-40B4-BE49-F238E27FC236}">
              <a16:creationId xmlns:a16="http://schemas.microsoft.com/office/drawing/2014/main" id="{53AD405F-E419-45BA-AE05-1ACE67076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43" name="1 Imagen" descr="Escudo1.jpg">
          <a:extLst>
            <a:ext uri="{FF2B5EF4-FFF2-40B4-BE49-F238E27FC236}">
              <a16:creationId xmlns:a16="http://schemas.microsoft.com/office/drawing/2014/main" id="{F387C321-225C-4C7E-A1F5-AE57A9288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44" name="1 Imagen" descr="Escudo1.jpg">
          <a:extLst>
            <a:ext uri="{FF2B5EF4-FFF2-40B4-BE49-F238E27FC236}">
              <a16:creationId xmlns:a16="http://schemas.microsoft.com/office/drawing/2014/main" id="{BA172CA6-3548-4376-90CA-F793DB59C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71</xdr:row>
      <xdr:rowOff>0</xdr:rowOff>
    </xdr:from>
    <xdr:ext cx="0" cy="600075"/>
    <xdr:pic>
      <xdr:nvPicPr>
        <xdr:cNvPr id="49" name="1 Imagen" descr="Escudo1.jpg">
          <a:extLst>
            <a:ext uri="{FF2B5EF4-FFF2-40B4-BE49-F238E27FC236}">
              <a16:creationId xmlns:a16="http://schemas.microsoft.com/office/drawing/2014/main" id="{ACE17C97-996C-4D2C-9D4F-7647321DE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71</xdr:row>
      <xdr:rowOff>0</xdr:rowOff>
    </xdr:from>
    <xdr:ext cx="0" cy="600075"/>
    <xdr:pic>
      <xdr:nvPicPr>
        <xdr:cNvPr id="50" name="1 Imagen" descr="Escudo1.jpg">
          <a:extLst>
            <a:ext uri="{FF2B5EF4-FFF2-40B4-BE49-F238E27FC236}">
              <a16:creationId xmlns:a16="http://schemas.microsoft.com/office/drawing/2014/main" id="{AF275291-CC77-4D14-9CD1-5B0F9A5EF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71</xdr:row>
      <xdr:rowOff>0</xdr:rowOff>
    </xdr:from>
    <xdr:ext cx="0" cy="600075"/>
    <xdr:pic>
      <xdr:nvPicPr>
        <xdr:cNvPr id="51" name="1 Imagen" descr="Escudo1.jpg">
          <a:extLst>
            <a:ext uri="{FF2B5EF4-FFF2-40B4-BE49-F238E27FC236}">
              <a16:creationId xmlns:a16="http://schemas.microsoft.com/office/drawing/2014/main" id="{EC2A894A-B3F1-42B2-ABC8-973EAF9A4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71</xdr:row>
      <xdr:rowOff>0</xdr:rowOff>
    </xdr:from>
    <xdr:ext cx="0" cy="600075"/>
    <xdr:pic>
      <xdr:nvPicPr>
        <xdr:cNvPr id="52" name="1 Imagen" descr="Escudo1.jpg">
          <a:extLst>
            <a:ext uri="{FF2B5EF4-FFF2-40B4-BE49-F238E27FC236}">
              <a16:creationId xmlns:a16="http://schemas.microsoft.com/office/drawing/2014/main" id="{44DDEB24-BEC2-43FD-90A2-4D800EF05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71</xdr:row>
      <xdr:rowOff>0</xdr:rowOff>
    </xdr:from>
    <xdr:ext cx="0" cy="600075"/>
    <xdr:pic>
      <xdr:nvPicPr>
        <xdr:cNvPr id="57" name="1 Imagen" descr="Escudo1.jpg">
          <a:extLst>
            <a:ext uri="{FF2B5EF4-FFF2-40B4-BE49-F238E27FC236}">
              <a16:creationId xmlns:a16="http://schemas.microsoft.com/office/drawing/2014/main" id="{0466E65E-6707-4BDF-90EE-051B0499B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71</xdr:row>
      <xdr:rowOff>0</xdr:rowOff>
    </xdr:from>
    <xdr:ext cx="0" cy="600075"/>
    <xdr:pic>
      <xdr:nvPicPr>
        <xdr:cNvPr id="58" name="1 Imagen" descr="Escudo1.jpg">
          <a:extLst>
            <a:ext uri="{FF2B5EF4-FFF2-40B4-BE49-F238E27FC236}">
              <a16:creationId xmlns:a16="http://schemas.microsoft.com/office/drawing/2014/main" id="{A421AA1A-76BF-4636-AE14-5E5BE5792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71</xdr:row>
      <xdr:rowOff>0</xdr:rowOff>
    </xdr:from>
    <xdr:ext cx="0" cy="600075"/>
    <xdr:pic>
      <xdr:nvPicPr>
        <xdr:cNvPr id="59" name="1 Imagen" descr="Escudo1.jpg">
          <a:extLst>
            <a:ext uri="{FF2B5EF4-FFF2-40B4-BE49-F238E27FC236}">
              <a16:creationId xmlns:a16="http://schemas.microsoft.com/office/drawing/2014/main" id="{C0DE7972-6080-4501-A0B4-C3A7A798B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71</xdr:row>
      <xdr:rowOff>0</xdr:rowOff>
    </xdr:from>
    <xdr:ext cx="0" cy="600075"/>
    <xdr:pic>
      <xdr:nvPicPr>
        <xdr:cNvPr id="60" name="1 Imagen" descr="Escudo1.jpg">
          <a:extLst>
            <a:ext uri="{FF2B5EF4-FFF2-40B4-BE49-F238E27FC236}">
              <a16:creationId xmlns:a16="http://schemas.microsoft.com/office/drawing/2014/main" id="{E5D86679-83A3-450C-BC33-3C03AE1F4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61" name="1 Imagen" descr="Escudo1.jpg">
          <a:extLst>
            <a:ext uri="{FF2B5EF4-FFF2-40B4-BE49-F238E27FC236}">
              <a16:creationId xmlns:a16="http://schemas.microsoft.com/office/drawing/2014/main" id="{932E5229-CB75-43E9-A9F9-E7ACCB722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62" name="1 Imagen" descr="Escudo1.jpg">
          <a:extLst>
            <a:ext uri="{FF2B5EF4-FFF2-40B4-BE49-F238E27FC236}">
              <a16:creationId xmlns:a16="http://schemas.microsoft.com/office/drawing/2014/main" id="{32CC6B88-57F3-4C33-9C7F-6557F45EB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63" name="1 Imagen" descr="Escudo1.jpg">
          <a:extLst>
            <a:ext uri="{FF2B5EF4-FFF2-40B4-BE49-F238E27FC236}">
              <a16:creationId xmlns:a16="http://schemas.microsoft.com/office/drawing/2014/main" id="{AD6196F0-3CA3-434D-AD87-B29295B9C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64" name="1 Imagen" descr="Escudo1.jpg">
          <a:extLst>
            <a:ext uri="{FF2B5EF4-FFF2-40B4-BE49-F238E27FC236}">
              <a16:creationId xmlns:a16="http://schemas.microsoft.com/office/drawing/2014/main" id="{07510487-467D-4FE8-82BA-A955C88A0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65" name="1 Imagen" descr="Escudo1.jpg">
          <a:extLst>
            <a:ext uri="{FF2B5EF4-FFF2-40B4-BE49-F238E27FC236}">
              <a16:creationId xmlns:a16="http://schemas.microsoft.com/office/drawing/2014/main" id="{6B722D6B-22FA-45CA-AE2F-37B6542D7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66" name="1 Imagen" descr="Escudo1.jpg">
          <a:extLst>
            <a:ext uri="{FF2B5EF4-FFF2-40B4-BE49-F238E27FC236}">
              <a16:creationId xmlns:a16="http://schemas.microsoft.com/office/drawing/2014/main" id="{2C1EA1B1-61FD-456A-A78D-AB9C58589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67" name="1 Imagen" descr="Escudo1.jpg">
          <a:extLst>
            <a:ext uri="{FF2B5EF4-FFF2-40B4-BE49-F238E27FC236}">
              <a16:creationId xmlns:a16="http://schemas.microsoft.com/office/drawing/2014/main" id="{60F11292-A313-4E06-B1EB-5EE52DF23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68" name="1 Imagen" descr="Escudo1.jpg">
          <a:extLst>
            <a:ext uri="{FF2B5EF4-FFF2-40B4-BE49-F238E27FC236}">
              <a16:creationId xmlns:a16="http://schemas.microsoft.com/office/drawing/2014/main" id="{149D5B1C-372E-4B0C-B98E-5873E4CA8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69" name="1 Imagen" descr="Escudo1.jpg">
          <a:extLst>
            <a:ext uri="{FF2B5EF4-FFF2-40B4-BE49-F238E27FC236}">
              <a16:creationId xmlns:a16="http://schemas.microsoft.com/office/drawing/2014/main" id="{20BAD1C1-1B65-4B20-B6FA-08ECABD60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70" name="1 Imagen" descr="Escudo1.jpg">
          <a:extLst>
            <a:ext uri="{FF2B5EF4-FFF2-40B4-BE49-F238E27FC236}">
              <a16:creationId xmlns:a16="http://schemas.microsoft.com/office/drawing/2014/main" id="{607C6B30-8373-4472-8522-43AAFFA98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71" name="1 Imagen" descr="Escudo1.jpg">
          <a:extLst>
            <a:ext uri="{FF2B5EF4-FFF2-40B4-BE49-F238E27FC236}">
              <a16:creationId xmlns:a16="http://schemas.microsoft.com/office/drawing/2014/main" id="{5A7DE376-6F18-425E-97BC-74F723AC7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72" name="1 Imagen" descr="Escudo1.jpg">
          <a:extLst>
            <a:ext uri="{FF2B5EF4-FFF2-40B4-BE49-F238E27FC236}">
              <a16:creationId xmlns:a16="http://schemas.microsoft.com/office/drawing/2014/main" id="{DB854F24-E451-4638-A279-ED27FAFA3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73" name="1 Imagen" descr="Escudo1.jpg">
          <a:extLst>
            <a:ext uri="{FF2B5EF4-FFF2-40B4-BE49-F238E27FC236}">
              <a16:creationId xmlns:a16="http://schemas.microsoft.com/office/drawing/2014/main" id="{14D9BDC9-E91B-4F07-8678-37DA58A00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74" name="1 Imagen" descr="Escudo1.jpg">
          <a:extLst>
            <a:ext uri="{FF2B5EF4-FFF2-40B4-BE49-F238E27FC236}">
              <a16:creationId xmlns:a16="http://schemas.microsoft.com/office/drawing/2014/main" id="{DF7B7E61-0662-457A-BEBE-A5285EC9E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77" name="1 Imagen" descr="Escudo1.jpg">
          <a:extLst>
            <a:ext uri="{FF2B5EF4-FFF2-40B4-BE49-F238E27FC236}">
              <a16:creationId xmlns:a16="http://schemas.microsoft.com/office/drawing/2014/main" id="{172ECAC0-62F8-42AB-B0C3-4832E61DB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42862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78" name="1 Imagen" descr="Escudo1.jpg">
          <a:extLst>
            <a:ext uri="{FF2B5EF4-FFF2-40B4-BE49-F238E27FC236}">
              <a16:creationId xmlns:a16="http://schemas.microsoft.com/office/drawing/2014/main" id="{91ACC4D3-AB44-41A8-B453-4FECE9F53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42862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1295401</xdr:colOff>
      <xdr:row>0</xdr:row>
      <xdr:rowOff>47626</xdr:rowOff>
    </xdr:from>
    <xdr:to>
      <xdr:col>5</xdr:col>
      <xdr:colOff>676276</xdr:colOff>
      <xdr:row>7</xdr:row>
      <xdr:rowOff>135199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6F95019D-4326-6B76-41C8-D3D7EDD3F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6" y="47626"/>
          <a:ext cx="1771650" cy="1335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L94"/>
  <sheetViews>
    <sheetView tabSelected="1" topLeftCell="A19" zoomScaleNormal="100" workbookViewId="0">
      <selection activeCell="B85" sqref="B85"/>
    </sheetView>
  </sheetViews>
  <sheetFormatPr baseColWidth="10" defaultRowHeight="15" x14ac:dyDescent="0.25"/>
  <cols>
    <col min="1" max="1" width="5" customWidth="1"/>
    <col min="2" max="2" width="27.28515625" customWidth="1"/>
    <col min="3" max="3" width="23.28515625" style="3" customWidth="1"/>
    <col min="4" max="4" width="21.5703125" style="3" customWidth="1"/>
    <col min="5" max="5" width="14.28515625" customWidth="1"/>
    <col min="6" max="6" width="14.85546875" style="1" customWidth="1"/>
    <col min="7" max="7" width="11.5703125" bestFit="1" customWidth="1"/>
    <col min="8" max="8" width="11.7109375" bestFit="1" customWidth="1"/>
    <col min="9" max="9" width="13.140625" bestFit="1" customWidth="1"/>
    <col min="11" max="11" width="13.7109375" customWidth="1"/>
    <col min="12" max="12" width="8.140625" customWidth="1"/>
  </cols>
  <sheetData>
    <row r="4" spans="1:12" x14ac:dyDescent="0.25">
      <c r="B4" t="s">
        <v>144</v>
      </c>
    </row>
    <row r="7" spans="1:12" s="6" customFormat="1" ht="8.25" x14ac:dyDescent="0.15">
      <c r="B7" s="35"/>
      <c r="C7" s="35"/>
      <c r="D7" s="35"/>
      <c r="E7" s="35"/>
      <c r="F7" s="35"/>
    </row>
    <row r="8" spans="1:12" x14ac:dyDescent="0.25">
      <c r="B8" s="4"/>
      <c r="C8" s="4"/>
      <c r="D8" s="4"/>
      <c r="E8" s="4"/>
      <c r="F8" s="4"/>
    </row>
    <row r="9" spans="1:12" ht="18.75" x14ac:dyDescent="0.3">
      <c r="B9" s="43" t="s">
        <v>145</v>
      </c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1:12" ht="9.75" customHeight="1" x14ac:dyDescent="0.35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 ht="21" customHeight="1" x14ac:dyDescent="0.25">
      <c r="A11" s="34" t="s">
        <v>108</v>
      </c>
      <c r="B11" s="34" t="s">
        <v>3</v>
      </c>
      <c r="C11" s="44" t="s">
        <v>4</v>
      </c>
      <c r="D11" s="44" t="s">
        <v>17</v>
      </c>
      <c r="E11" s="34" t="s">
        <v>5</v>
      </c>
      <c r="F11" s="42" t="s">
        <v>6</v>
      </c>
      <c r="G11" s="39" t="s">
        <v>14</v>
      </c>
      <c r="H11" s="40"/>
      <c r="I11" s="40"/>
      <c r="J11" s="41"/>
      <c r="K11" s="42" t="s">
        <v>11</v>
      </c>
      <c r="L11" s="42" t="s">
        <v>16</v>
      </c>
    </row>
    <row r="12" spans="1:12" x14ac:dyDescent="0.25">
      <c r="A12" s="34"/>
      <c r="B12" s="34"/>
      <c r="C12" s="44"/>
      <c r="D12" s="44"/>
      <c r="E12" s="34"/>
      <c r="F12" s="42"/>
      <c r="G12" s="42" t="s">
        <v>7</v>
      </c>
      <c r="H12" s="42" t="s">
        <v>8</v>
      </c>
      <c r="I12" s="42" t="s">
        <v>9</v>
      </c>
      <c r="J12" s="42" t="s">
        <v>10</v>
      </c>
      <c r="K12" s="42"/>
      <c r="L12" s="42"/>
    </row>
    <row r="13" spans="1:12" ht="8.25" customHeight="1" x14ac:dyDescent="0.25">
      <c r="A13" s="34"/>
      <c r="B13" s="34"/>
      <c r="C13" s="44"/>
      <c r="D13" s="44"/>
      <c r="E13" s="34"/>
      <c r="F13" s="42"/>
      <c r="G13" s="42"/>
      <c r="H13" s="42"/>
      <c r="I13" s="42"/>
      <c r="J13" s="42"/>
      <c r="K13" s="42"/>
      <c r="L13" s="42"/>
    </row>
    <row r="14" spans="1:12" s="2" customFormat="1" ht="46.5" customHeight="1" x14ac:dyDescent="0.25">
      <c r="A14" s="25">
        <v>1</v>
      </c>
      <c r="B14" s="8" t="s">
        <v>18</v>
      </c>
      <c r="C14" s="8" t="s">
        <v>19</v>
      </c>
      <c r="D14" s="8" t="s">
        <v>20</v>
      </c>
      <c r="E14" s="15" t="s">
        <v>21</v>
      </c>
      <c r="F14" s="16">
        <v>250000</v>
      </c>
      <c r="G14" s="16">
        <v>47524.17</v>
      </c>
      <c r="H14" s="16">
        <v>7059.79</v>
      </c>
      <c r="I14" s="16">
        <f>F14*2.87%</f>
        <v>7175</v>
      </c>
      <c r="J14" s="16">
        <f>25+500</f>
        <v>525</v>
      </c>
      <c r="K14" s="16">
        <f>F14-G14-H14-I14-J14</f>
        <v>187716.04</v>
      </c>
      <c r="L14" s="9" t="s">
        <v>12</v>
      </c>
    </row>
    <row r="15" spans="1:12" s="2" customFormat="1" ht="30" customHeight="1" x14ac:dyDescent="0.25">
      <c r="A15" s="25">
        <v>2</v>
      </c>
      <c r="B15" s="14" t="s">
        <v>22</v>
      </c>
      <c r="C15" s="8" t="s">
        <v>61</v>
      </c>
      <c r="D15" s="8" t="s">
        <v>20</v>
      </c>
      <c r="E15" s="17" t="s">
        <v>91</v>
      </c>
      <c r="F15" s="16">
        <v>95000</v>
      </c>
      <c r="G15" s="16">
        <v>10929.24</v>
      </c>
      <c r="H15" s="16">
        <f t="shared" ref="H15:H56" si="0">F15*3.04%</f>
        <v>2888</v>
      </c>
      <c r="I15" s="16">
        <f t="shared" ref="I15:I56" si="1">F15*2.87%</f>
        <v>2726.5</v>
      </c>
      <c r="J15" s="16">
        <f>25+200</f>
        <v>225</v>
      </c>
      <c r="K15" s="16">
        <f t="shared" ref="K15:K56" si="2">F15-G15-H15-I15-J15</f>
        <v>78231.259999999995</v>
      </c>
      <c r="L15" s="9" t="s">
        <v>12</v>
      </c>
    </row>
    <row r="16" spans="1:12" s="2" customFormat="1" ht="30" customHeight="1" x14ac:dyDescent="0.25">
      <c r="A16" s="25">
        <v>3</v>
      </c>
      <c r="B16" s="14" t="s">
        <v>23</v>
      </c>
      <c r="C16" s="8" t="s">
        <v>62</v>
      </c>
      <c r="D16" s="8" t="s">
        <v>20</v>
      </c>
      <c r="E16" s="17" t="s">
        <v>90</v>
      </c>
      <c r="F16" s="16">
        <v>150000</v>
      </c>
      <c r="G16" s="16">
        <v>23866.62</v>
      </c>
      <c r="H16" s="16">
        <v>4560</v>
      </c>
      <c r="I16" s="16">
        <f t="shared" si="1"/>
        <v>4305</v>
      </c>
      <c r="J16" s="16">
        <f>25+200</f>
        <v>225</v>
      </c>
      <c r="K16" s="16">
        <f t="shared" si="2"/>
        <v>117043.38</v>
      </c>
      <c r="L16" s="9" t="s">
        <v>12</v>
      </c>
    </row>
    <row r="17" spans="1:12" s="2" customFormat="1" ht="30" customHeight="1" x14ac:dyDescent="0.25">
      <c r="A17" s="25">
        <v>4</v>
      </c>
      <c r="B17" s="8" t="s">
        <v>24</v>
      </c>
      <c r="C17" s="14" t="s">
        <v>63</v>
      </c>
      <c r="D17" s="8" t="s">
        <v>20</v>
      </c>
      <c r="E17" s="17" t="s">
        <v>91</v>
      </c>
      <c r="F17" s="16">
        <v>70000</v>
      </c>
      <c r="G17" s="16">
        <v>2490.61</v>
      </c>
      <c r="H17" s="16">
        <f t="shared" si="0"/>
        <v>2128</v>
      </c>
      <c r="I17" s="16">
        <f t="shared" si="1"/>
        <v>2009</v>
      </c>
      <c r="J17" s="16">
        <f>25+200</f>
        <v>225</v>
      </c>
      <c r="K17" s="16">
        <f t="shared" si="2"/>
        <v>63147.39</v>
      </c>
      <c r="L17" s="9" t="s">
        <v>12</v>
      </c>
    </row>
    <row r="18" spans="1:12" s="2" customFormat="1" ht="30" customHeight="1" x14ac:dyDescent="0.25">
      <c r="A18" s="25">
        <v>5</v>
      </c>
      <c r="B18" s="8" t="s">
        <v>25</v>
      </c>
      <c r="C18" s="14" t="s">
        <v>92</v>
      </c>
      <c r="D18" s="8" t="s">
        <v>20</v>
      </c>
      <c r="E18" s="17" t="s">
        <v>90</v>
      </c>
      <c r="F18" s="16">
        <v>55000</v>
      </c>
      <c r="G18" s="16">
        <v>0</v>
      </c>
      <c r="H18" s="16">
        <f t="shared" si="0"/>
        <v>1672</v>
      </c>
      <c r="I18" s="16">
        <f t="shared" si="1"/>
        <v>1578.5</v>
      </c>
      <c r="J18" s="18">
        <f>25+1919.78+200</f>
        <v>2144.7799999999997</v>
      </c>
      <c r="K18" s="16">
        <f t="shared" si="2"/>
        <v>49604.72</v>
      </c>
      <c r="L18" s="9" t="s">
        <v>13</v>
      </c>
    </row>
    <row r="19" spans="1:12" s="2" customFormat="1" ht="30" customHeight="1" x14ac:dyDescent="0.25">
      <c r="A19" s="25">
        <v>6</v>
      </c>
      <c r="B19" s="14" t="s">
        <v>27</v>
      </c>
      <c r="C19" s="14" t="s">
        <v>64</v>
      </c>
      <c r="D19" s="8" t="s">
        <v>20</v>
      </c>
      <c r="E19" s="17" t="s">
        <v>91</v>
      </c>
      <c r="F19" s="16">
        <v>40000</v>
      </c>
      <c r="G19" s="16">
        <v>0</v>
      </c>
      <c r="H19" s="16">
        <f t="shared" ref="H19:H41" si="3">F19*3.04%</f>
        <v>1216</v>
      </c>
      <c r="I19" s="16">
        <f t="shared" ref="I19:I53" si="4">F19*2.87%</f>
        <v>1148</v>
      </c>
      <c r="J19" s="16">
        <f>25+200</f>
        <v>225</v>
      </c>
      <c r="K19" s="16">
        <f t="shared" ref="K19:K32" si="5">F19-G19-H19-I19-J19</f>
        <v>37411</v>
      </c>
      <c r="L19" s="9" t="s">
        <v>12</v>
      </c>
    </row>
    <row r="20" spans="1:12" s="2" customFormat="1" ht="29.25" customHeight="1" x14ac:dyDescent="0.25">
      <c r="A20" s="25">
        <v>7</v>
      </c>
      <c r="B20" s="8" t="s">
        <v>33</v>
      </c>
      <c r="C20" s="14" t="s">
        <v>68</v>
      </c>
      <c r="D20" s="8" t="s">
        <v>20</v>
      </c>
      <c r="E20" s="17" t="s">
        <v>91</v>
      </c>
      <c r="F20" s="16">
        <v>10000</v>
      </c>
      <c r="G20" s="16">
        <v>0</v>
      </c>
      <c r="H20" s="16">
        <f t="shared" si="3"/>
        <v>304</v>
      </c>
      <c r="I20" s="16">
        <f t="shared" si="4"/>
        <v>287</v>
      </c>
      <c r="J20" s="18">
        <v>25</v>
      </c>
      <c r="K20" s="16">
        <f t="shared" si="5"/>
        <v>9384</v>
      </c>
      <c r="L20" s="9" t="s">
        <v>12</v>
      </c>
    </row>
    <row r="21" spans="1:12" s="2" customFormat="1" ht="29.25" customHeight="1" x14ac:dyDescent="0.25">
      <c r="A21" s="25">
        <v>8</v>
      </c>
      <c r="B21" s="8" t="s">
        <v>111</v>
      </c>
      <c r="C21" s="14" t="s">
        <v>83</v>
      </c>
      <c r="D21" s="8" t="s">
        <v>20</v>
      </c>
      <c r="E21" s="17" t="s">
        <v>90</v>
      </c>
      <c r="F21" s="16">
        <v>90000</v>
      </c>
      <c r="G21" s="16">
        <v>9753.1200000000008</v>
      </c>
      <c r="H21" s="16">
        <f t="shared" si="3"/>
        <v>2736</v>
      </c>
      <c r="I21" s="16">
        <f t="shared" si="4"/>
        <v>2583</v>
      </c>
      <c r="J21" s="18">
        <f t="shared" ref="J21:J27" si="6">25+200</f>
        <v>225</v>
      </c>
      <c r="K21" s="16">
        <f t="shared" si="5"/>
        <v>74702.880000000005</v>
      </c>
      <c r="L21" s="9" t="s">
        <v>13</v>
      </c>
    </row>
    <row r="22" spans="1:12" s="2" customFormat="1" ht="29.25" customHeight="1" x14ac:dyDescent="0.25">
      <c r="A22" s="25">
        <v>9</v>
      </c>
      <c r="B22" s="8" t="s">
        <v>109</v>
      </c>
      <c r="C22" s="14" t="s">
        <v>110</v>
      </c>
      <c r="D22" s="8" t="s">
        <v>20</v>
      </c>
      <c r="E22" s="17" t="s">
        <v>91</v>
      </c>
      <c r="F22" s="16">
        <v>26000</v>
      </c>
      <c r="G22" s="16">
        <v>0</v>
      </c>
      <c r="H22" s="16">
        <f t="shared" si="3"/>
        <v>790.4</v>
      </c>
      <c r="I22" s="16">
        <f t="shared" si="4"/>
        <v>746.2</v>
      </c>
      <c r="J22" s="18">
        <f t="shared" si="6"/>
        <v>225</v>
      </c>
      <c r="K22" s="16">
        <f t="shared" si="5"/>
        <v>24238.399999999998</v>
      </c>
      <c r="L22" s="9" t="s">
        <v>12</v>
      </c>
    </row>
    <row r="23" spans="1:12" s="2" customFormat="1" ht="29.25" customHeight="1" x14ac:dyDescent="0.25">
      <c r="A23" s="25">
        <v>10</v>
      </c>
      <c r="B23" s="8" t="s">
        <v>126</v>
      </c>
      <c r="C23" s="14" t="s">
        <v>103</v>
      </c>
      <c r="D23" s="8" t="s">
        <v>20</v>
      </c>
      <c r="E23" s="17" t="s">
        <v>91</v>
      </c>
      <c r="F23" s="16">
        <v>25000</v>
      </c>
      <c r="G23" s="16">
        <v>0</v>
      </c>
      <c r="H23" s="16">
        <f t="shared" si="3"/>
        <v>760</v>
      </c>
      <c r="I23" s="16">
        <f t="shared" si="4"/>
        <v>717.5</v>
      </c>
      <c r="J23" s="18">
        <f t="shared" si="6"/>
        <v>225</v>
      </c>
      <c r="K23" s="16">
        <f t="shared" si="5"/>
        <v>23297.5</v>
      </c>
      <c r="L23" s="9" t="s">
        <v>12</v>
      </c>
    </row>
    <row r="24" spans="1:12" s="2" customFormat="1" ht="29.25" customHeight="1" x14ac:dyDescent="0.25">
      <c r="A24" s="25">
        <v>11</v>
      </c>
      <c r="B24" s="8" t="s">
        <v>140</v>
      </c>
      <c r="C24" s="14" t="s">
        <v>110</v>
      </c>
      <c r="D24" s="8" t="s">
        <v>20</v>
      </c>
      <c r="E24" s="17" t="s">
        <v>91</v>
      </c>
      <c r="F24" s="16">
        <v>32000</v>
      </c>
      <c r="G24" s="16">
        <v>0</v>
      </c>
      <c r="H24" s="16">
        <f t="shared" si="3"/>
        <v>972.8</v>
      </c>
      <c r="I24" s="16">
        <f t="shared" si="4"/>
        <v>918.4</v>
      </c>
      <c r="J24" s="18">
        <f t="shared" si="6"/>
        <v>225</v>
      </c>
      <c r="K24" s="16">
        <f t="shared" si="5"/>
        <v>29883.8</v>
      </c>
      <c r="L24" s="9" t="s">
        <v>12</v>
      </c>
    </row>
    <row r="25" spans="1:12" s="2" customFormat="1" ht="32.25" customHeight="1" x14ac:dyDescent="0.25">
      <c r="A25" s="25">
        <v>12</v>
      </c>
      <c r="B25" s="8" t="s">
        <v>135</v>
      </c>
      <c r="C25" s="8" t="s">
        <v>136</v>
      </c>
      <c r="D25" s="8" t="s">
        <v>20</v>
      </c>
      <c r="E25" s="17" t="s">
        <v>90</v>
      </c>
      <c r="F25" s="16">
        <v>32000</v>
      </c>
      <c r="G25" s="29">
        <v>0</v>
      </c>
      <c r="H25" s="16">
        <f t="shared" ref="H25:H26" si="7">F25*3.04%</f>
        <v>972.8</v>
      </c>
      <c r="I25" s="16">
        <f t="shared" ref="I25:I26" si="8">F25*2.87%</f>
        <v>918.4</v>
      </c>
      <c r="J25" s="16">
        <f t="shared" si="6"/>
        <v>225</v>
      </c>
      <c r="K25" s="16">
        <f t="shared" ref="K25:K26" si="9">F25-G25-H25-I25-J25</f>
        <v>29883.8</v>
      </c>
      <c r="L25" s="9" t="s">
        <v>13</v>
      </c>
    </row>
    <row r="26" spans="1:12" s="2" customFormat="1" ht="32.25" customHeight="1" x14ac:dyDescent="0.25">
      <c r="A26" s="25">
        <v>13</v>
      </c>
      <c r="B26" s="8" t="s">
        <v>147</v>
      </c>
      <c r="C26" s="8" t="s">
        <v>103</v>
      </c>
      <c r="D26" s="8" t="s">
        <v>20</v>
      </c>
      <c r="E26" s="17" t="s">
        <v>91</v>
      </c>
      <c r="F26" s="16">
        <v>25000</v>
      </c>
      <c r="G26" s="29">
        <v>0</v>
      </c>
      <c r="H26" s="16">
        <f t="shared" si="7"/>
        <v>760</v>
      </c>
      <c r="I26" s="16">
        <f t="shared" si="8"/>
        <v>717.5</v>
      </c>
      <c r="J26" s="16">
        <v>25</v>
      </c>
      <c r="K26" s="16">
        <f t="shared" si="9"/>
        <v>23497.5</v>
      </c>
      <c r="L26" s="9" t="s">
        <v>12</v>
      </c>
    </row>
    <row r="27" spans="1:12" s="2" customFormat="1" ht="30" customHeight="1" x14ac:dyDescent="0.25">
      <c r="A27" s="25">
        <v>14</v>
      </c>
      <c r="B27" s="8" t="s">
        <v>129</v>
      </c>
      <c r="C27" s="8" t="s">
        <v>130</v>
      </c>
      <c r="D27" s="8" t="s">
        <v>20</v>
      </c>
      <c r="E27" s="17" t="s">
        <v>143</v>
      </c>
      <c r="F27" s="16">
        <v>85000</v>
      </c>
      <c r="G27" s="16">
        <v>8576.99</v>
      </c>
      <c r="H27" s="16">
        <f t="shared" si="3"/>
        <v>2584</v>
      </c>
      <c r="I27" s="16">
        <f t="shared" si="4"/>
        <v>2439.5</v>
      </c>
      <c r="J27" s="18">
        <f t="shared" si="6"/>
        <v>225</v>
      </c>
      <c r="K27" s="16">
        <f t="shared" si="5"/>
        <v>71174.509999999995</v>
      </c>
      <c r="L27" s="9" t="s">
        <v>12</v>
      </c>
    </row>
    <row r="28" spans="1:12" s="2" customFormat="1" ht="30" customHeight="1" x14ac:dyDescent="0.25">
      <c r="A28" s="25">
        <v>15</v>
      </c>
      <c r="B28" s="8" t="s">
        <v>30</v>
      </c>
      <c r="C28" s="8" t="s">
        <v>65</v>
      </c>
      <c r="D28" s="8" t="s">
        <v>20</v>
      </c>
      <c r="E28" s="17" t="s">
        <v>90</v>
      </c>
      <c r="F28" s="16">
        <f>78500+6500</f>
        <v>85000</v>
      </c>
      <c r="G28" s="29">
        <v>0</v>
      </c>
      <c r="H28" s="16">
        <f t="shared" si="3"/>
        <v>2584</v>
      </c>
      <c r="I28" s="16">
        <f t="shared" si="4"/>
        <v>2439.5</v>
      </c>
      <c r="J28" s="16">
        <f>25+200+1919.78</f>
        <v>2144.7799999999997</v>
      </c>
      <c r="K28" s="16">
        <f t="shared" si="5"/>
        <v>77831.72</v>
      </c>
      <c r="L28" s="9" t="s">
        <v>13</v>
      </c>
    </row>
    <row r="29" spans="1:12" s="2" customFormat="1" ht="30" customHeight="1" x14ac:dyDescent="0.25">
      <c r="A29" s="25">
        <v>16</v>
      </c>
      <c r="B29" s="14" t="s">
        <v>32</v>
      </c>
      <c r="C29" s="14" t="s">
        <v>67</v>
      </c>
      <c r="D29" s="8" t="s">
        <v>20</v>
      </c>
      <c r="E29" s="17" t="s">
        <v>91</v>
      </c>
      <c r="F29" s="16">
        <f>40000+5000</f>
        <v>45000</v>
      </c>
      <c r="G29" s="29">
        <v>0</v>
      </c>
      <c r="H29" s="16">
        <f t="shared" si="3"/>
        <v>1368</v>
      </c>
      <c r="I29" s="16">
        <f t="shared" si="4"/>
        <v>1291.5</v>
      </c>
      <c r="J29" s="18">
        <f>25+200+1919.78</f>
        <v>2144.7799999999997</v>
      </c>
      <c r="K29" s="16">
        <f t="shared" si="5"/>
        <v>40195.72</v>
      </c>
      <c r="L29" s="9" t="s">
        <v>12</v>
      </c>
    </row>
    <row r="30" spans="1:12" s="2" customFormat="1" ht="30" customHeight="1" x14ac:dyDescent="0.25">
      <c r="A30" s="25">
        <v>17</v>
      </c>
      <c r="B30" s="8" t="s">
        <v>35</v>
      </c>
      <c r="C30" s="8" t="s">
        <v>70</v>
      </c>
      <c r="D30" s="8" t="s">
        <v>20</v>
      </c>
      <c r="E30" s="17" t="s">
        <v>90</v>
      </c>
      <c r="F30" s="16">
        <v>75000</v>
      </c>
      <c r="G30" s="29">
        <v>0</v>
      </c>
      <c r="H30" s="16">
        <f t="shared" si="3"/>
        <v>2280</v>
      </c>
      <c r="I30" s="16">
        <f t="shared" si="4"/>
        <v>2152.5</v>
      </c>
      <c r="J30" s="16">
        <f t="shared" ref="J30:J34" si="10">25+200</f>
        <v>225</v>
      </c>
      <c r="K30" s="16">
        <f t="shared" si="5"/>
        <v>70342.5</v>
      </c>
      <c r="L30" s="9" t="s">
        <v>13</v>
      </c>
    </row>
    <row r="31" spans="1:12" s="2" customFormat="1" ht="30" customHeight="1" x14ac:dyDescent="0.25">
      <c r="A31" s="25">
        <v>18</v>
      </c>
      <c r="B31" s="14" t="s">
        <v>36</v>
      </c>
      <c r="C31" s="8" t="s">
        <v>93</v>
      </c>
      <c r="D31" s="8" t="s">
        <v>20</v>
      </c>
      <c r="E31" s="17" t="s">
        <v>90</v>
      </c>
      <c r="F31" s="16">
        <f>115000+4500</f>
        <v>119500</v>
      </c>
      <c r="G31" s="29">
        <v>16692.259999999998</v>
      </c>
      <c r="H31" s="16">
        <f t="shared" si="3"/>
        <v>3632.8</v>
      </c>
      <c r="I31" s="16">
        <f t="shared" si="4"/>
        <v>3429.65</v>
      </c>
      <c r="J31" s="18">
        <f t="shared" si="10"/>
        <v>225</v>
      </c>
      <c r="K31" s="16">
        <f t="shared" si="5"/>
        <v>95520.290000000008</v>
      </c>
      <c r="L31" s="9" t="s">
        <v>13</v>
      </c>
    </row>
    <row r="32" spans="1:12" s="2" customFormat="1" ht="32.25" customHeight="1" x14ac:dyDescent="0.25">
      <c r="A32" s="25">
        <v>19</v>
      </c>
      <c r="B32" s="8" t="s">
        <v>34</v>
      </c>
      <c r="C32" s="8" t="s">
        <v>69</v>
      </c>
      <c r="D32" s="8" t="s">
        <v>20</v>
      </c>
      <c r="E32" s="17" t="s">
        <v>90</v>
      </c>
      <c r="F32" s="16">
        <v>70000</v>
      </c>
      <c r="G32" s="29">
        <v>0</v>
      </c>
      <c r="H32" s="16">
        <f t="shared" si="3"/>
        <v>2128</v>
      </c>
      <c r="I32" s="16">
        <f t="shared" si="4"/>
        <v>2009</v>
      </c>
      <c r="J32" s="16">
        <f t="shared" si="10"/>
        <v>225</v>
      </c>
      <c r="K32" s="16">
        <f t="shared" si="5"/>
        <v>65638</v>
      </c>
      <c r="L32" s="9" t="s">
        <v>13</v>
      </c>
    </row>
    <row r="33" spans="1:12" s="2" customFormat="1" ht="42" customHeight="1" x14ac:dyDescent="0.25">
      <c r="A33" s="25">
        <v>20</v>
      </c>
      <c r="B33" s="20" t="s">
        <v>38</v>
      </c>
      <c r="C33" s="20" t="s">
        <v>100</v>
      </c>
      <c r="D33" s="20" t="s">
        <v>20</v>
      </c>
      <c r="E33" s="22" t="s">
        <v>143</v>
      </c>
      <c r="F33" s="16">
        <v>130000</v>
      </c>
      <c r="G33" s="16">
        <v>19162.12</v>
      </c>
      <c r="H33" s="16">
        <f t="shared" si="3"/>
        <v>3952</v>
      </c>
      <c r="I33" s="16">
        <f t="shared" si="4"/>
        <v>3731</v>
      </c>
      <c r="J33" s="16">
        <f t="shared" si="10"/>
        <v>225</v>
      </c>
      <c r="K33" s="16">
        <f>F33-G33-H33-I33-J33</f>
        <v>102929.88</v>
      </c>
      <c r="L33" s="9" t="s">
        <v>13</v>
      </c>
    </row>
    <row r="34" spans="1:12" s="2" customFormat="1" ht="42" customHeight="1" x14ac:dyDescent="0.25">
      <c r="A34" s="25">
        <v>21</v>
      </c>
      <c r="B34" s="20" t="s">
        <v>116</v>
      </c>
      <c r="C34" s="8" t="s">
        <v>71</v>
      </c>
      <c r="D34" s="20" t="s">
        <v>20</v>
      </c>
      <c r="E34" s="22" t="s">
        <v>143</v>
      </c>
      <c r="F34" s="16">
        <v>60000</v>
      </c>
      <c r="G34" s="16">
        <v>0</v>
      </c>
      <c r="H34" s="16">
        <f t="shared" si="3"/>
        <v>1824</v>
      </c>
      <c r="I34" s="16">
        <f t="shared" si="4"/>
        <v>1722</v>
      </c>
      <c r="J34" s="16">
        <f t="shared" si="10"/>
        <v>225</v>
      </c>
      <c r="K34" s="16">
        <f>F34-G34-H34-I34-J34</f>
        <v>56229</v>
      </c>
      <c r="L34" s="9" t="s">
        <v>13</v>
      </c>
    </row>
    <row r="35" spans="1:12" s="2" customFormat="1" ht="30" customHeight="1" x14ac:dyDescent="0.25">
      <c r="A35" s="25">
        <v>22</v>
      </c>
      <c r="B35" s="14" t="s">
        <v>94</v>
      </c>
      <c r="C35" s="8" t="s">
        <v>99</v>
      </c>
      <c r="D35" s="8" t="s">
        <v>20</v>
      </c>
      <c r="E35" s="17" t="s">
        <v>90</v>
      </c>
      <c r="F35" s="16">
        <v>115000</v>
      </c>
      <c r="G35" s="16">
        <v>14673.85</v>
      </c>
      <c r="H35" s="16">
        <f t="shared" si="3"/>
        <v>3496</v>
      </c>
      <c r="I35" s="16">
        <f t="shared" si="4"/>
        <v>3300.5</v>
      </c>
      <c r="J35" s="18">
        <f>25+1919.78+1919.78+200</f>
        <v>4064.56</v>
      </c>
      <c r="K35" s="16">
        <f t="shared" ref="K35:K53" si="11">F35-G35-H35-I35-J35</f>
        <v>89465.09</v>
      </c>
      <c r="L35" s="9" t="s">
        <v>13</v>
      </c>
    </row>
    <row r="36" spans="1:12" s="2" customFormat="1" ht="30" customHeight="1" x14ac:dyDescent="0.25">
      <c r="A36" s="25">
        <v>23</v>
      </c>
      <c r="B36" s="8" t="s">
        <v>37</v>
      </c>
      <c r="C36" s="8" t="s">
        <v>71</v>
      </c>
      <c r="D36" s="8" t="s">
        <v>20</v>
      </c>
      <c r="E36" s="17" t="s">
        <v>90</v>
      </c>
      <c r="F36" s="16">
        <v>55000</v>
      </c>
      <c r="G36" s="16">
        <v>0</v>
      </c>
      <c r="H36" s="16">
        <f t="shared" si="3"/>
        <v>1672</v>
      </c>
      <c r="I36" s="16">
        <f t="shared" si="4"/>
        <v>1578.5</v>
      </c>
      <c r="J36" s="16">
        <f>25+200</f>
        <v>225</v>
      </c>
      <c r="K36" s="16">
        <f t="shared" si="11"/>
        <v>51524.5</v>
      </c>
      <c r="L36" s="9" t="s">
        <v>13</v>
      </c>
    </row>
    <row r="37" spans="1:12" s="2" customFormat="1" ht="30" customHeight="1" x14ac:dyDescent="0.25">
      <c r="A37" s="25">
        <v>24</v>
      </c>
      <c r="B37" s="8" t="s">
        <v>146</v>
      </c>
      <c r="C37" s="8" t="s">
        <v>71</v>
      </c>
      <c r="D37" s="8" t="s">
        <v>20</v>
      </c>
      <c r="E37" s="17" t="s">
        <v>143</v>
      </c>
      <c r="F37" s="16">
        <v>55000</v>
      </c>
      <c r="G37" s="16">
        <v>2559.6799999999998</v>
      </c>
      <c r="H37" s="16">
        <f t="shared" si="3"/>
        <v>1672</v>
      </c>
      <c r="I37" s="16">
        <f t="shared" si="4"/>
        <v>1578.5</v>
      </c>
      <c r="J37" s="16">
        <v>25</v>
      </c>
      <c r="K37" s="16">
        <f t="shared" si="11"/>
        <v>49164.82</v>
      </c>
      <c r="L37" s="9" t="s">
        <v>13</v>
      </c>
    </row>
    <row r="38" spans="1:12" s="2" customFormat="1" ht="41.25" customHeight="1" x14ac:dyDescent="0.25">
      <c r="A38" s="25">
        <v>25</v>
      </c>
      <c r="B38" s="8" t="s">
        <v>121</v>
      </c>
      <c r="C38" s="8" t="s">
        <v>132</v>
      </c>
      <c r="D38" s="8" t="s">
        <v>20</v>
      </c>
      <c r="E38" s="22" t="s">
        <v>143</v>
      </c>
      <c r="F38" s="16">
        <v>150000</v>
      </c>
      <c r="G38" s="16">
        <v>23866.62</v>
      </c>
      <c r="H38" s="16">
        <f t="shared" ref="H38:H40" si="12">F38*3.04%</f>
        <v>4560</v>
      </c>
      <c r="I38" s="16">
        <f t="shared" ref="I38:I40" si="13">F38*2.87%</f>
        <v>4305</v>
      </c>
      <c r="J38" s="16">
        <v>25</v>
      </c>
      <c r="K38" s="16">
        <f t="shared" si="11"/>
        <v>117243.38</v>
      </c>
      <c r="L38" s="9" t="s">
        <v>13</v>
      </c>
    </row>
    <row r="39" spans="1:12" s="2" customFormat="1" ht="30" customHeight="1" x14ac:dyDescent="0.25">
      <c r="A39" s="25">
        <v>26</v>
      </c>
      <c r="B39" s="8" t="s">
        <v>39</v>
      </c>
      <c r="C39" s="8" t="s">
        <v>120</v>
      </c>
      <c r="D39" s="8" t="s">
        <v>20</v>
      </c>
      <c r="E39" s="17" t="s">
        <v>90</v>
      </c>
      <c r="F39" s="16">
        <v>55000</v>
      </c>
      <c r="G39" s="16">
        <v>0</v>
      </c>
      <c r="H39" s="16">
        <f t="shared" si="12"/>
        <v>1672</v>
      </c>
      <c r="I39" s="16">
        <f t="shared" si="13"/>
        <v>1578.5</v>
      </c>
      <c r="J39" s="18">
        <f>25+1919.78</f>
        <v>1944.78</v>
      </c>
      <c r="K39" s="16">
        <f t="shared" si="11"/>
        <v>49804.72</v>
      </c>
      <c r="L39" s="9" t="s">
        <v>13</v>
      </c>
    </row>
    <row r="40" spans="1:12" s="2" customFormat="1" ht="30" customHeight="1" x14ac:dyDescent="0.25">
      <c r="A40" s="25">
        <v>27</v>
      </c>
      <c r="B40" s="14" t="s">
        <v>57</v>
      </c>
      <c r="C40" s="8" t="s">
        <v>142</v>
      </c>
      <c r="D40" s="8" t="s">
        <v>20</v>
      </c>
      <c r="E40" s="17" t="s">
        <v>90</v>
      </c>
      <c r="F40" s="16">
        <v>130000</v>
      </c>
      <c r="G40" s="16">
        <v>17305.55</v>
      </c>
      <c r="H40" s="16">
        <f t="shared" si="12"/>
        <v>3952</v>
      </c>
      <c r="I40" s="16">
        <f t="shared" si="13"/>
        <v>3731</v>
      </c>
      <c r="J40" s="16">
        <f t="shared" ref="J40" si="14">25+200</f>
        <v>225</v>
      </c>
      <c r="K40" s="16">
        <f t="shared" si="11"/>
        <v>104786.45</v>
      </c>
      <c r="L40" s="9" t="s">
        <v>13</v>
      </c>
    </row>
    <row r="41" spans="1:12" s="2" customFormat="1" ht="41.25" customHeight="1" x14ac:dyDescent="0.25">
      <c r="A41" s="25">
        <v>28</v>
      </c>
      <c r="B41" s="8" t="s">
        <v>58</v>
      </c>
      <c r="C41" s="8" t="s">
        <v>131</v>
      </c>
      <c r="D41" s="8" t="s">
        <v>20</v>
      </c>
      <c r="E41" s="22" t="s">
        <v>143</v>
      </c>
      <c r="F41" s="16">
        <v>120000</v>
      </c>
      <c r="G41" s="16">
        <v>16809.87</v>
      </c>
      <c r="H41" s="16">
        <f t="shared" si="3"/>
        <v>3648</v>
      </c>
      <c r="I41" s="16">
        <f t="shared" si="4"/>
        <v>3444</v>
      </c>
      <c r="J41" s="16">
        <f t="shared" ref="J41" si="15">25+200</f>
        <v>225</v>
      </c>
      <c r="K41" s="16">
        <f t="shared" si="11"/>
        <v>95873.13</v>
      </c>
      <c r="L41" s="9" t="s">
        <v>13</v>
      </c>
    </row>
    <row r="42" spans="1:12" s="2" customFormat="1" ht="30" customHeight="1" x14ac:dyDescent="0.25">
      <c r="A42" s="25">
        <v>29</v>
      </c>
      <c r="B42" s="14" t="s">
        <v>29</v>
      </c>
      <c r="C42" s="8" t="s">
        <v>133</v>
      </c>
      <c r="D42" s="8" t="s">
        <v>20</v>
      </c>
      <c r="E42" s="22" t="s">
        <v>143</v>
      </c>
      <c r="F42" s="16">
        <v>120000</v>
      </c>
      <c r="G42" s="16">
        <v>16809.87</v>
      </c>
      <c r="H42" s="16">
        <f t="shared" ref="H42" si="16">F42*3.04%</f>
        <v>3648</v>
      </c>
      <c r="I42" s="16">
        <f t="shared" ref="I42" si="17">F42*2.87%</f>
        <v>3444</v>
      </c>
      <c r="J42" s="16">
        <f>25+200</f>
        <v>225</v>
      </c>
      <c r="K42" s="16">
        <f>F42-G42-H42-I42-J42</f>
        <v>95873.13</v>
      </c>
      <c r="L42" s="9" t="s">
        <v>13</v>
      </c>
    </row>
    <row r="43" spans="1:12" s="2" customFormat="1" ht="48.75" customHeight="1" x14ac:dyDescent="0.25">
      <c r="A43" s="25">
        <v>30</v>
      </c>
      <c r="B43" s="14" t="s">
        <v>41</v>
      </c>
      <c r="C43" s="8" t="s">
        <v>74</v>
      </c>
      <c r="D43" s="8" t="s">
        <v>79</v>
      </c>
      <c r="E43" s="15" t="s">
        <v>21</v>
      </c>
      <c r="F43" s="16">
        <v>189000</v>
      </c>
      <c r="G43" s="16">
        <v>33040.39</v>
      </c>
      <c r="H43" s="16">
        <v>5745.6</v>
      </c>
      <c r="I43" s="16">
        <f t="shared" si="4"/>
        <v>5424.3</v>
      </c>
      <c r="J43" s="16">
        <f>25+200</f>
        <v>225</v>
      </c>
      <c r="K43" s="16">
        <f t="shared" si="11"/>
        <v>144564.71</v>
      </c>
      <c r="L43" s="9" t="s">
        <v>13</v>
      </c>
    </row>
    <row r="44" spans="1:12" s="2" customFormat="1" ht="30" customHeight="1" x14ac:dyDescent="0.25">
      <c r="A44" s="25">
        <v>31</v>
      </c>
      <c r="B44" s="8" t="s">
        <v>42</v>
      </c>
      <c r="C44" s="14" t="s">
        <v>83</v>
      </c>
      <c r="D44" s="8" t="s">
        <v>79</v>
      </c>
      <c r="E44" s="17" t="s">
        <v>90</v>
      </c>
      <c r="F44" s="16">
        <v>60000</v>
      </c>
      <c r="G44" s="16">
        <v>0</v>
      </c>
      <c r="H44" s="16">
        <f t="shared" ref="H44:H53" si="18">F44*3.04%</f>
        <v>1824</v>
      </c>
      <c r="I44" s="16">
        <f t="shared" si="4"/>
        <v>1722</v>
      </c>
      <c r="J44" s="16">
        <f>25+200</f>
        <v>225</v>
      </c>
      <c r="K44" s="16">
        <f t="shared" si="11"/>
        <v>56229</v>
      </c>
      <c r="L44" s="9" t="s">
        <v>13</v>
      </c>
    </row>
    <row r="45" spans="1:12" s="2" customFormat="1" ht="30" customHeight="1" x14ac:dyDescent="0.25">
      <c r="A45" s="25">
        <v>32</v>
      </c>
      <c r="B45" s="14" t="s">
        <v>53</v>
      </c>
      <c r="C45" s="8" t="s">
        <v>101</v>
      </c>
      <c r="D45" s="8" t="s">
        <v>79</v>
      </c>
      <c r="E45" s="22" t="s">
        <v>143</v>
      </c>
      <c r="F45" s="16">
        <v>118600</v>
      </c>
      <c r="G45" s="16">
        <v>6946.53</v>
      </c>
      <c r="H45" s="16">
        <f t="shared" si="18"/>
        <v>3605.44</v>
      </c>
      <c r="I45" s="16">
        <f t="shared" si="4"/>
        <v>3403.82</v>
      </c>
      <c r="J45" s="16">
        <f>25+200</f>
        <v>225</v>
      </c>
      <c r="K45" s="16">
        <f t="shared" si="11"/>
        <v>104419.20999999999</v>
      </c>
      <c r="L45" s="9" t="s">
        <v>12</v>
      </c>
    </row>
    <row r="46" spans="1:12" s="2" customFormat="1" ht="30" customHeight="1" x14ac:dyDescent="0.25">
      <c r="A46" s="25">
        <v>33</v>
      </c>
      <c r="B46" s="14" t="s">
        <v>44</v>
      </c>
      <c r="C46" s="14" t="s">
        <v>77</v>
      </c>
      <c r="D46" s="8" t="s">
        <v>79</v>
      </c>
      <c r="E46" s="17" t="s">
        <v>91</v>
      </c>
      <c r="F46" s="16">
        <v>25000</v>
      </c>
      <c r="G46" s="16">
        <v>0</v>
      </c>
      <c r="H46" s="16">
        <f t="shared" si="18"/>
        <v>760</v>
      </c>
      <c r="I46" s="16">
        <f t="shared" si="4"/>
        <v>717.5</v>
      </c>
      <c r="J46" s="16">
        <v>25</v>
      </c>
      <c r="K46" s="16">
        <f t="shared" si="11"/>
        <v>23497.5</v>
      </c>
      <c r="L46" s="9" t="s">
        <v>12</v>
      </c>
    </row>
    <row r="47" spans="1:12" s="2" customFormat="1" ht="30" customHeight="1" x14ac:dyDescent="0.25">
      <c r="A47" s="25">
        <v>34</v>
      </c>
      <c r="B47" s="14" t="s">
        <v>45</v>
      </c>
      <c r="C47" s="24" t="s">
        <v>125</v>
      </c>
      <c r="D47" s="8" t="s">
        <v>79</v>
      </c>
      <c r="E47" s="17" t="s">
        <v>90</v>
      </c>
      <c r="F47" s="16">
        <v>38000</v>
      </c>
      <c r="G47" s="16">
        <v>0</v>
      </c>
      <c r="H47" s="16">
        <f t="shared" si="18"/>
        <v>1155.2</v>
      </c>
      <c r="I47" s="16">
        <f t="shared" si="4"/>
        <v>1090.5999999999999</v>
      </c>
      <c r="J47" s="16">
        <f>25+200</f>
        <v>225</v>
      </c>
      <c r="K47" s="16">
        <f t="shared" si="11"/>
        <v>35529.200000000004</v>
      </c>
      <c r="L47" s="9" t="s">
        <v>13</v>
      </c>
    </row>
    <row r="48" spans="1:12" s="2" customFormat="1" ht="30" customHeight="1" x14ac:dyDescent="0.25">
      <c r="A48" s="25">
        <v>35</v>
      </c>
      <c r="B48" s="14" t="s">
        <v>46</v>
      </c>
      <c r="C48" s="24" t="s">
        <v>110</v>
      </c>
      <c r="D48" s="8" t="s">
        <v>79</v>
      </c>
      <c r="E48" s="17" t="s">
        <v>91</v>
      </c>
      <c r="F48" s="16">
        <v>38000</v>
      </c>
      <c r="G48" s="16">
        <v>0</v>
      </c>
      <c r="H48" s="16">
        <f t="shared" si="18"/>
        <v>1155.2</v>
      </c>
      <c r="I48" s="16">
        <f t="shared" si="4"/>
        <v>1090.5999999999999</v>
      </c>
      <c r="J48" s="16">
        <f>25+200</f>
        <v>225</v>
      </c>
      <c r="K48" s="16">
        <f t="shared" si="11"/>
        <v>35529.200000000004</v>
      </c>
      <c r="L48" s="9" t="s">
        <v>12</v>
      </c>
    </row>
    <row r="49" spans="1:12" s="2" customFormat="1" ht="30" customHeight="1" x14ac:dyDescent="0.25">
      <c r="A49" s="25">
        <v>36</v>
      </c>
      <c r="B49" s="14" t="s">
        <v>47</v>
      </c>
      <c r="C49" s="14" t="s">
        <v>78</v>
      </c>
      <c r="D49" s="8" t="s">
        <v>79</v>
      </c>
      <c r="E49" s="17" t="s">
        <v>91</v>
      </c>
      <c r="F49" s="16">
        <v>25000</v>
      </c>
      <c r="G49" s="16">
        <v>0</v>
      </c>
      <c r="H49" s="16">
        <f t="shared" si="18"/>
        <v>760</v>
      </c>
      <c r="I49" s="16">
        <f t="shared" si="4"/>
        <v>717.5</v>
      </c>
      <c r="J49" s="16">
        <f>25+200</f>
        <v>225</v>
      </c>
      <c r="K49" s="16">
        <f t="shared" si="11"/>
        <v>23297.5</v>
      </c>
      <c r="L49" s="9" t="s">
        <v>12</v>
      </c>
    </row>
    <row r="50" spans="1:12" s="2" customFormat="1" ht="30" customHeight="1" x14ac:dyDescent="0.25">
      <c r="A50" s="25">
        <v>37</v>
      </c>
      <c r="B50" s="14" t="s">
        <v>43</v>
      </c>
      <c r="C50" s="14" t="s">
        <v>75</v>
      </c>
      <c r="D50" s="8" t="s">
        <v>79</v>
      </c>
      <c r="E50" s="17" t="s">
        <v>90</v>
      </c>
      <c r="F50" s="16">
        <v>28000</v>
      </c>
      <c r="G50" s="16">
        <v>0</v>
      </c>
      <c r="H50" s="16">
        <f t="shared" si="18"/>
        <v>851.2</v>
      </c>
      <c r="I50" s="16">
        <f t="shared" si="4"/>
        <v>803.6</v>
      </c>
      <c r="J50" s="16">
        <f>25+1919.78+1919.78+200</f>
        <v>4064.56</v>
      </c>
      <c r="K50" s="16">
        <f t="shared" si="11"/>
        <v>22280.639999999999</v>
      </c>
      <c r="L50" s="9" t="s">
        <v>13</v>
      </c>
    </row>
    <row r="51" spans="1:12" s="2" customFormat="1" ht="30" customHeight="1" x14ac:dyDescent="0.25">
      <c r="A51" s="25">
        <v>38</v>
      </c>
      <c r="B51" s="8" t="s">
        <v>128</v>
      </c>
      <c r="C51" s="8" t="s">
        <v>76</v>
      </c>
      <c r="D51" s="8" t="s">
        <v>79</v>
      </c>
      <c r="E51" s="22" t="s">
        <v>143</v>
      </c>
      <c r="F51" s="16">
        <v>55000</v>
      </c>
      <c r="G51" s="16">
        <v>170.26</v>
      </c>
      <c r="H51" s="16">
        <f t="shared" si="18"/>
        <v>1672</v>
      </c>
      <c r="I51" s="16">
        <f t="shared" si="4"/>
        <v>1578.5</v>
      </c>
      <c r="J51" s="16">
        <f>25+200</f>
        <v>225</v>
      </c>
      <c r="K51" s="16">
        <f t="shared" si="11"/>
        <v>51354.239999999998</v>
      </c>
      <c r="L51" s="9" t="s">
        <v>13</v>
      </c>
    </row>
    <row r="52" spans="1:12" s="2" customFormat="1" ht="30" customHeight="1" x14ac:dyDescent="0.25">
      <c r="A52" s="25">
        <v>39</v>
      </c>
      <c r="B52" s="20" t="s">
        <v>104</v>
      </c>
      <c r="C52" s="21" t="s">
        <v>78</v>
      </c>
      <c r="D52" s="20" t="s">
        <v>79</v>
      </c>
      <c r="E52" s="22" t="s">
        <v>91</v>
      </c>
      <c r="F52" s="18">
        <v>25000</v>
      </c>
      <c r="G52" s="18">
        <v>0</v>
      </c>
      <c r="H52" s="18">
        <f t="shared" si="18"/>
        <v>760</v>
      </c>
      <c r="I52" s="18">
        <f t="shared" si="4"/>
        <v>717.5</v>
      </c>
      <c r="J52" s="18">
        <f>25+200</f>
        <v>225</v>
      </c>
      <c r="K52" s="18">
        <f t="shared" si="11"/>
        <v>23297.5</v>
      </c>
      <c r="L52" s="9" t="s">
        <v>12</v>
      </c>
    </row>
    <row r="53" spans="1:12" s="2" customFormat="1" ht="30" customHeight="1" x14ac:dyDescent="0.25">
      <c r="A53" s="25">
        <v>40</v>
      </c>
      <c r="B53" s="20" t="s">
        <v>137</v>
      </c>
      <c r="C53" s="21" t="s">
        <v>78</v>
      </c>
      <c r="D53" s="20" t="s">
        <v>79</v>
      </c>
      <c r="E53" s="22" t="s">
        <v>91</v>
      </c>
      <c r="F53" s="18">
        <v>25000</v>
      </c>
      <c r="G53" s="18">
        <v>0</v>
      </c>
      <c r="H53" s="18">
        <f t="shared" si="18"/>
        <v>760</v>
      </c>
      <c r="I53" s="18">
        <f t="shared" si="4"/>
        <v>717.5</v>
      </c>
      <c r="J53" s="18">
        <f>25+200</f>
        <v>225</v>
      </c>
      <c r="K53" s="18">
        <f t="shared" si="11"/>
        <v>23297.5</v>
      </c>
      <c r="L53" s="9" t="s">
        <v>12</v>
      </c>
    </row>
    <row r="54" spans="1:12" s="2" customFormat="1" ht="29.25" customHeight="1" x14ac:dyDescent="0.25">
      <c r="A54" s="25">
        <v>41</v>
      </c>
      <c r="B54" s="8" t="s">
        <v>102</v>
      </c>
      <c r="C54" s="14" t="s">
        <v>125</v>
      </c>
      <c r="D54" s="8" t="s">
        <v>79</v>
      </c>
      <c r="E54" s="17" t="s">
        <v>90</v>
      </c>
      <c r="F54" s="16">
        <f>25000+13000</f>
        <v>38000</v>
      </c>
      <c r="G54" s="29">
        <v>0</v>
      </c>
      <c r="H54" s="16">
        <f t="shared" si="0"/>
        <v>1155.2</v>
      </c>
      <c r="I54" s="16">
        <f t="shared" si="1"/>
        <v>1090.5999999999999</v>
      </c>
      <c r="J54" s="18">
        <f>25+200</f>
        <v>225</v>
      </c>
      <c r="K54" s="16">
        <f t="shared" si="2"/>
        <v>35529.200000000004</v>
      </c>
      <c r="L54" s="9" t="s">
        <v>13</v>
      </c>
    </row>
    <row r="55" spans="1:12" s="2" customFormat="1" ht="30" customHeight="1" x14ac:dyDescent="0.25">
      <c r="A55" s="25">
        <v>42</v>
      </c>
      <c r="B55" s="8" t="s">
        <v>48</v>
      </c>
      <c r="C55" s="14" t="s">
        <v>80</v>
      </c>
      <c r="D55" s="8" t="s">
        <v>79</v>
      </c>
      <c r="E55" s="17" t="s">
        <v>90</v>
      </c>
      <c r="F55" s="16">
        <v>25000</v>
      </c>
      <c r="G55" s="16">
        <v>0</v>
      </c>
      <c r="H55" s="16">
        <f t="shared" si="0"/>
        <v>760</v>
      </c>
      <c r="I55" s="16">
        <f t="shared" si="1"/>
        <v>717.5</v>
      </c>
      <c r="J55" s="16">
        <f>25+200</f>
        <v>225</v>
      </c>
      <c r="K55" s="16">
        <f t="shared" si="2"/>
        <v>23297.5</v>
      </c>
      <c r="L55" s="9" t="s">
        <v>13</v>
      </c>
    </row>
    <row r="56" spans="1:12" s="2" customFormat="1" ht="30" customHeight="1" x14ac:dyDescent="0.25">
      <c r="A56" s="25">
        <v>43</v>
      </c>
      <c r="B56" s="20" t="s">
        <v>112</v>
      </c>
      <c r="C56" s="20" t="s">
        <v>113</v>
      </c>
      <c r="D56" s="20" t="s">
        <v>79</v>
      </c>
      <c r="E56" s="22" t="s">
        <v>91</v>
      </c>
      <c r="F56" s="18">
        <v>26000</v>
      </c>
      <c r="G56" s="18">
        <v>0</v>
      </c>
      <c r="H56" s="18">
        <f t="shared" si="0"/>
        <v>790.4</v>
      </c>
      <c r="I56" s="18">
        <f t="shared" si="1"/>
        <v>746.2</v>
      </c>
      <c r="J56" s="18">
        <v>25</v>
      </c>
      <c r="K56" s="18">
        <f t="shared" si="2"/>
        <v>24438.399999999998</v>
      </c>
      <c r="L56" s="9" t="s">
        <v>12</v>
      </c>
    </row>
    <row r="57" spans="1:12" s="2" customFormat="1" ht="30" customHeight="1" x14ac:dyDescent="0.25">
      <c r="A57" s="25">
        <v>44</v>
      </c>
      <c r="B57" s="8" t="s">
        <v>50</v>
      </c>
      <c r="C57" s="14" t="s">
        <v>80</v>
      </c>
      <c r="D57" s="8" t="s">
        <v>79</v>
      </c>
      <c r="E57" s="17" t="s">
        <v>90</v>
      </c>
      <c r="F57" s="16">
        <v>25000</v>
      </c>
      <c r="G57" s="16">
        <v>0</v>
      </c>
      <c r="H57" s="16">
        <f t="shared" ref="H57:H64" si="19">F57*3.04%</f>
        <v>760</v>
      </c>
      <c r="I57" s="16">
        <f t="shared" ref="I57:I78" si="20">F57*2.87%</f>
        <v>717.5</v>
      </c>
      <c r="J57" s="16">
        <f>25+200</f>
        <v>225</v>
      </c>
      <c r="K57" s="16">
        <f t="shared" ref="K57:K78" si="21">F57-G57-H57-I57-J57</f>
        <v>23297.5</v>
      </c>
      <c r="L57" s="9" t="s">
        <v>13</v>
      </c>
    </row>
    <row r="58" spans="1:12" s="2" customFormat="1" ht="30" customHeight="1" x14ac:dyDescent="0.25">
      <c r="A58" s="25">
        <v>45</v>
      </c>
      <c r="B58" s="8" t="s">
        <v>49</v>
      </c>
      <c r="C58" s="8" t="s">
        <v>81</v>
      </c>
      <c r="D58" s="8" t="s">
        <v>79</v>
      </c>
      <c r="E58" s="17" t="s">
        <v>91</v>
      </c>
      <c r="F58" s="16">
        <v>90000</v>
      </c>
      <c r="G58" s="16">
        <v>9753.1200000000008</v>
      </c>
      <c r="H58" s="16">
        <f t="shared" si="19"/>
        <v>2736</v>
      </c>
      <c r="I58" s="16">
        <f t="shared" si="20"/>
        <v>2583</v>
      </c>
      <c r="J58" s="16">
        <f>25+200</f>
        <v>225</v>
      </c>
      <c r="K58" s="16">
        <f t="shared" si="21"/>
        <v>74702.880000000005</v>
      </c>
      <c r="L58" s="9" t="s">
        <v>12</v>
      </c>
    </row>
    <row r="59" spans="1:12" s="2" customFormat="1" ht="30" customHeight="1" x14ac:dyDescent="0.25">
      <c r="A59" s="25">
        <v>46</v>
      </c>
      <c r="B59" s="14" t="s">
        <v>51</v>
      </c>
      <c r="C59" s="14" t="s">
        <v>80</v>
      </c>
      <c r="D59" s="8" t="s">
        <v>79</v>
      </c>
      <c r="E59" s="17" t="s">
        <v>91</v>
      </c>
      <c r="F59" s="16">
        <v>25000</v>
      </c>
      <c r="G59" s="16">
        <v>0</v>
      </c>
      <c r="H59" s="16">
        <f t="shared" si="19"/>
        <v>760</v>
      </c>
      <c r="I59" s="16">
        <f t="shared" si="20"/>
        <v>717.5</v>
      </c>
      <c r="J59" s="16">
        <f>25</f>
        <v>25</v>
      </c>
      <c r="K59" s="16">
        <f t="shared" si="21"/>
        <v>23497.5</v>
      </c>
      <c r="L59" s="9" t="s">
        <v>12</v>
      </c>
    </row>
    <row r="60" spans="1:12" s="2" customFormat="1" ht="30" customHeight="1" x14ac:dyDescent="0.25">
      <c r="A60" s="25">
        <v>47</v>
      </c>
      <c r="B60" s="20" t="s">
        <v>95</v>
      </c>
      <c r="C60" s="21" t="s">
        <v>80</v>
      </c>
      <c r="D60" s="20" t="s">
        <v>79</v>
      </c>
      <c r="E60" s="22" t="s">
        <v>91</v>
      </c>
      <c r="F60" s="18">
        <v>25000</v>
      </c>
      <c r="G60" s="18">
        <v>0</v>
      </c>
      <c r="H60" s="18">
        <f t="shared" si="19"/>
        <v>760</v>
      </c>
      <c r="I60" s="18">
        <f t="shared" si="20"/>
        <v>717.5</v>
      </c>
      <c r="J60" s="18">
        <f>25+200</f>
        <v>225</v>
      </c>
      <c r="K60" s="18">
        <f t="shared" si="21"/>
        <v>23297.5</v>
      </c>
      <c r="L60" s="9" t="s">
        <v>12</v>
      </c>
    </row>
    <row r="61" spans="1:12" s="2" customFormat="1" ht="30" customHeight="1" x14ac:dyDescent="0.25">
      <c r="A61" s="25">
        <v>48</v>
      </c>
      <c r="B61" s="20" t="s">
        <v>105</v>
      </c>
      <c r="C61" s="21" t="s">
        <v>80</v>
      </c>
      <c r="D61" s="20" t="s">
        <v>79</v>
      </c>
      <c r="E61" s="17" t="s">
        <v>90</v>
      </c>
      <c r="F61" s="18">
        <v>25000</v>
      </c>
      <c r="G61" s="18">
        <v>0</v>
      </c>
      <c r="H61" s="18">
        <f t="shared" si="19"/>
        <v>760</v>
      </c>
      <c r="I61" s="18">
        <f t="shared" si="20"/>
        <v>717.5</v>
      </c>
      <c r="J61" s="18">
        <f>25+200</f>
        <v>225</v>
      </c>
      <c r="K61" s="18">
        <f t="shared" si="21"/>
        <v>23297.5</v>
      </c>
      <c r="L61" s="9" t="s">
        <v>13</v>
      </c>
    </row>
    <row r="62" spans="1:12" s="2" customFormat="1" ht="30" customHeight="1" x14ac:dyDescent="0.25">
      <c r="A62" s="25">
        <v>49</v>
      </c>
      <c r="B62" s="20" t="s">
        <v>141</v>
      </c>
      <c r="C62" s="21" t="s">
        <v>80</v>
      </c>
      <c r="D62" s="20" t="s">
        <v>79</v>
      </c>
      <c r="E62" s="17" t="s">
        <v>90</v>
      </c>
      <c r="F62" s="18">
        <v>25000</v>
      </c>
      <c r="G62" s="18">
        <v>0</v>
      </c>
      <c r="H62" s="18">
        <f t="shared" si="19"/>
        <v>760</v>
      </c>
      <c r="I62" s="18">
        <f t="shared" si="20"/>
        <v>717.5</v>
      </c>
      <c r="J62" s="18">
        <f>25+200</f>
        <v>225</v>
      </c>
      <c r="K62" s="18">
        <f t="shared" si="21"/>
        <v>23297.5</v>
      </c>
      <c r="L62" s="9" t="s">
        <v>13</v>
      </c>
    </row>
    <row r="63" spans="1:12" s="2" customFormat="1" ht="30" customHeight="1" x14ac:dyDescent="0.25">
      <c r="A63" s="25">
        <v>50</v>
      </c>
      <c r="B63" s="14" t="s">
        <v>52</v>
      </c>
      <c r="C63" s="8" t="s">
        <v>82</v>
      </c>
      <c r="D63" s="8" t="s">
        <v>79</v>
      </c>
      <c r="E63" s="17" t="s">
        <v>90</v>
      </c>
      <c r="F63" s="16">
        <v>130000</v>
      </c>
      <c r="G63" s="16">
        <v>18202.23</v>
      </c>
      <c r="H63" s="16">
        <f t="shared" si="19"/>
        <v>3952</v>
      </c>
      <c r="I63" s="16">
        <f t="shared" si="20"/>
        <v>3731</v>
      </c>
      <c r="J63" s="16">
        <f>25+1919.78+1919.78</f>
        <v>3864.56</v>
      </c>
      <c r="K63" s="16">
        <f t="shared" si="21"/>
        <v>100250.21</v>
      </c>
      <c r="L63" s="9" t="s">
        <v>13</v>
      </c>
    </row>
    <row r="64" spans="1:12" s="2" customFormat="1" ht="30" customHeight="1" x14ac:dyDescent="0.25">
      <c r="A64" s="25">
        <v>51</v>
      </c>
      <c r="B64" s="14" t="s">
        <v>138</v>
      </c>
      <c r="C64" s="8" t="s">
        <v>139</v>
      </c>
      <c r="D64" s="8" t="s">
        <v>79</v>
      </c>
      <c r="E64" s="22" t="s">
        <v>143</v>
      </c>
      <c r="F64" s="16">
        <v>60000</v>
      </c>
      <c r="G64" s="16">
        <v>0</v>
      </c>
      <c r="H64" s="16">
        <f t="shared" si="19"/>
        <v>1824</v>
      </c>
      <c r="I64" s="16">
        <f t="shared" si="20"/>
        <v>1722</v>
      </c>
      <c r="J64" s="16">
        <f>25+1919.78+1919.78</f>
        <v>3864.56</v>
      </c>
      <c r="K64" s="16">
        <f t="shared" si="21"/>
        <v>52589.440000000002</v>
      </c>
      <c r="L64" s="9" t="s">
        <v>13</v>
      </c>
    </row>
    <row r="65" spans="1:12" s="2" customFormat="1" ht="41.25" customHeight="1" x14ac:dyDescent="0.25">
      <c r="A65" s="25">
        <v>52</v>
      </c>
      <c r="B65" s="8" t="s">
        <v>54</v>
      </c>
      <c r="C65" s="8" t="s">
        <v>107</v>
      </c>
      <c r="D65" s="8" t="s">
        <v>79</v>
      </c>
      <c r="E65" s="17" t="s">
        <v>90</v>
      </c>
      <c r="F65" s="16">
        <f>55000+35000</f>
        <v>90000</v>
      </c>
      <c r="G65" s="16">
        <f>2559.68+7193.44</f>
        <v>9753.119999999999</v>
      </c>
      <c r="H65" s="16">
        <f>F65*3.04%</f>
        <v>2736</v>
      </c>
      <c r="I65" s="16">
        <f t="shared" si="20"/>
        <v>2583</v>
      </c>
      <c r="J65" s="18">
        <f>25+200</f>
        <v>225</v>
      </c>
      <c r="K65" s="16">
        <f t="shared" si="21"/>
        <v>74702.880000000005</v>
      </c>
      <c r="L65" s="9" t="s">
        <v>13</v>
      </c>
    </row>
    <row r="66" spans="1:12" s="2" customFormat="1" ht="42" customHeight="1" x14ac:dyDescent="0.25">
      <c r="A66" s="25">
        <v>53</v>
      </c>
      <c r="B66" s="8" t="s">
        <v>26</v>
      </c>
      <c r="C66" s="8" t="s">
        <v>122</v>
      </c>
      <c r="D66" s="8" t="s">
        <v>89</v>
      </c>
      <c r="E66" s="32" t="s">
        <v>21</v>
      </c>
      <c r="F66" s="16">
        <v>175000</v>
      </c>
      <c r="G66" s="16">
        <v>29747.24</v>
      </c>
      <c r="H66" s="16">
        <f t="shared" ref="H66:H78" si="22">F66*3.04%</f>
        <v>5320</v>
      </c>
      <c r="I66" s="16">
        <f t="shared" si="20"/>
        <v>5022.5</v>
      </c>
      <c r="J66" s="16">
        <v>25</v>
      </c>
      <c r="K66" s="16">
        <f t="shared" si="21"/>
        <v>134885.26</v>
      </c>
      <c r="L66" s="9" t="s">
        <v>13</v>
      </c>
    </row>
    <row r="67" spans="1:12" s="2" customFormat="1" ht="30" customHeight="1" x14ac:dyDescent="0.25">
      <c r="A67" s="25">
        <v>54</v>
      </c>
      <c r="B67" s="14" t="s">
        <v>55</v>
      </c>
      <c r="C67" s="14" t="s">
        <v>83</v>
      </c>
      <c r="D67" s="8" t="s">
        <v>89</v>
      </c>
      <c r="E67" s="17" t="s">
        <v>90</v>
      </c>
      <c r="F67" s="16">
        <v>60000</v>
      </c>
      <c r="G67" s="16">
        <v>0</v>
      </c>
      <c r="H67" s="16">
        <f t="shared" si="22"/>
        <v>1824</v>
      </c>
      <c r="I67" s="16">
        <f t="shared" si="20"/>
        <v>1722</v>
      </c>
      <c r="J67" s="18">
        <f>25+1919.78+200</f>
        <v>2144.7799999999997</v>
      </c>
      <c r="K67" s="16">
        <f t="shared" si="21"/>
        <v>54309.22</v>
      </c>
      <c r="L67" s="9" t="s">
        <v>13</v>
      </c>
    </row>
    <row r="68" spans="1:12" s="2" customFormat="1" ht="30" customHeight="1" x14ac:dyDescent="0.25">
      <c r="A68" s="25">
        <v>55</v>
      </c>
      <c r="B68" s="8" t="s">
        <v>56</v>
      </c>
      <c r="C68" s="14" t="s">
        <v>84</v>
      </c>
      <c r="D68" s="8" t="s">
        <v>89</v>
      </c>
      <c r="E68" s="17" t="s">
        <v>91</v>
      </c>
      <c r="F68" s="16">
        <v>70000</v>
      </c>
      <c r="G68" s="16">
        <v>0</v>
      </c>
      <c r="H68" s="16">
        <f t="shared" si="22"/>
        <v>2128</v>
      </c>
      <c r="I68" s="16">
        <f t="shared" si="20"/>
        <v>2009</v>
      </c>
      <c r="J68" s="16">
        <f>25+200</f>
        <v>225</v>
      </c>
      <c r="K68" s="16">
        <f t="shared" si="21"/>
        <v>65638</v>
      </c>
      <c r="L68" s="9" t="s">
        <v>12</v>
      </c>
    </row>
    <row r="69" spans="1:12" s="2" customFormat="1" ht="30" customHeight="1" x14ac:dyDescent="0.25">
      <c r="A69" s="25">
        <v>56</v>
      </c>
      <c r="B69" s="8" t="s">
        <v>114</v>
      </c>
      <c r="C69" s="8" t="s">
        <v>85</v>
      </c>
      <c r="D69" s="8" t="s">
        <v>89</v>
      </c>
      <c r="E69" s="22" t="s">
        <v>143</v>
      </c>
      <c r="F69" s="16">
        <v>130000</v>
      </c>
      <c r="G69" s="16">
        <v>16604.009999999998</v>
      </c>
      <c r="H69" s="16">
        <f t="shared" si="22"/>
        <v>3952</v>
      </c>
      <c r="I69" s="16">
        <f t="shared" si="20"/>
        <v>3731</v>
      </c>
      <c r="J69" s="16">
        <f t="shared" ref="J69:J75" si="23">25+200</f>
        <v>225</v>
      </c>
      <c r="K69" s="16">
        <f t="shared" si="21"/>
        <v>105487.99</v>
      </c>
      <c r="L69" s="9" t="s">
        <v>13</v>
      </c>
    </row>
    <row r="70" spans="1:12" s="2" customFormat="1" ht="30" customHeight="1" x14ac:dyDescent="0.25">
      <c r="A70" s="25">
        <v>57</v>
      </c>
      <c r="B70" s="8" t="s">
        <v>127</v>
      </c>
      <c r="C70" s="14" t="s">
        <v>84</v>
      </c>
      <c r="D70" s="8" t="s">
        <v>89</v>
      </c>
      <c r="E70" s="22" t="s">
        <v>143</v>
      </c>
      <c r="F70" s="16">
        <v>60000</v>
      </c>
      <c r="G70" s="16">
        <v>0</v>
      </c>
      <c r="H70" s="16">
        <f t="shared" si="22"/>
        <v>1824</v>
      </c>
      <c r="I70" s="16">
        <f t="shared" si="20"/>
        <v>1722</v>
      </c>
      <c r="J70" s="16">
        <f t="shared" si="23"/>
        <v>225</v>
      </c>
      <c r="K70" s="16">
        <f t="shared" si="21"/>
        <v>56229</v>
      </c>
      <c r="L70" s="9" t="s">
        <v>13</v>
      </c>
    </row>
    <row r="71" spans="1:12" s="2" customFormat="1" ht="30" customHeight="1" x14ac:dyDescent="0.25">
      <c r="A71" s="25">
        <v>58</v>
      </c>
      <c r="B71" s="8" t="s">
        <v>60</v>
      </c>
      <c r="C71" s="14" t="s">
        <v>86</v>
      </c>
      <c r="D71" s="8" t="s">
        <v>89</v>
      </c>
      <c r="E71" s="17" t="s">
        <v>90</v>
      </c>
      <c r="F71" s="16">
        <v>70000</v>
      </c>
      <c r="G71" s="16">
        <v>2490.61</v>
      </c>
      <c r="H71" s="16">
        <f t="shared" si="22"/>
        <v>2128</v>
      </c>
      <c r="I71" s="16">
        <f t="shared" si="20"/>
        <v>2009</v>
      </c>
      <c r="J71" s="16">
        <f t="shared" si="23"/>
        <v>225</v>
      </c>
      <c r="K71" s="16">
        <f t="shared" si="21"/>
        <v>63147.39</v>
      </c>
      <c r="L71" s="9" t="s">
        <v>13</v>
      </c>
    </row>
    <row r="72" spans="1:12" s="2" customFormat="1" ht="30" customHeight="1" x14ac:dyDescent="0.25">
      <c r="A72" s="25">
        <v>59</v>
      </c>
      <c r="B72" s="8" t="s">
        <v>59</v>
      </c>
      <c r="C72" s="8" t="s">
        <v>87</v>
      </c>
      <c r="D72" s="8" t="s">
        <v>89</v>
      </c>
      <c r="E72" s="17" t="s">
        <v>90</v>
      </c>
      <c r="F72" s="16">
        <v>130000</v>
      </c>
      <c r="G72" s="16">
        <v>12309.61</v>
      </c>
      <c r="H72" s="16">
        <f t="shared" si="22"/>
        <v>3952</v>
      </c>
      <c r="I72" s="16">
        <f t="shared" si="20"/>
        <v>3731</v>
      </c>
      <c r="J72" s="16">
        <f t="shared" si="23"/>
        <v>225</v>
      </c>
      <c r="K72" s="16">
        <f t="shared" si="21"/>
        <v>109782.39</v>
      </c>
      <c r="L72" s="9" t="s">
        <v>13</v>
      </c>
    </row>
    <row r="73" spans="1:12" s="2" customFormat="1" ht="30" customHeight="1" x14ac:dyDescent="0.25">
      <c r="A73" s="25">
        <v>60</v>
      </c>
      <c r="B73" s="8" t="s">
        <v>106</v>
      </c>
      <c r="C73" s="14" t="s">
        <v>86</v>
      </c>
      <c r="D73" s="8" t="s">
        <v>89</v>
      </c>
      <c r="E73" s="22" t="s">
        <v>143</v>
      </c>
      <c r="F73" s="16">
        <v>70000</v>
      </c>
      <c r="G73" s="16">
        <v>2170.85</v>
      </c>
      <c r="H73" s="16">
        <f t="shared" si="22"/>
        <v>2128</v>
      </c>
      <c r="I73" s="16">
        <f t="shared" si="20"/>
        <v>2009</v>
      </c>
      <c r="J73" s="16">
        <f t="shared" si="23"/>
        <v>225</v>
      </c>
      <c r="K73" s="16">
        <f t="shared" si="21"/>
        <v>63467.149999999994</v>
      </c>
      <c r="L73" s="9" t="s">
        <v>13</v>
      </c>
    </row>
    <row r="74" spans="1:12" s="2" customFormat="1" ht="30" customHeight="1" x14ac:dyDescent="0.25">
      <c r="A74" s="25">
        <v>61</v>
      </c>
      <c r="B74" s="8" t="s">
        <v>148</v>
      </c>
      <c r="C74" s="14" t="s">
        <v>86</v>
      </c>
      <c r="D74" s="8" t="s">
        <v>89</v>
      </c>
      <c r="E74" s="32" t="s">
        <v>149</v>
      </c>
      <c r="F74" s="16">
        <v>60000</v>
      </c>
      <c r="G74" s="16">
        <v>3486.68</v>
      </c>
      <c r="H74" s="16">
        <f t="shared" si="22"/>
        <v>1824</v>
      </c>
      <c r="I74" s="16">
        <f t="shared" si="20"/>
        <v>1722</v>
      </c>
      <c r="J74" s="16">
        <v>25</v>
      </c>
      <c r="K74" s="16">
        <f t="shared" si="21"/>
        <v>52942.32</v>
      </c>
      <c r="L74" s="9" t="s">
        <v>13</v>
      </c>
    </row>
    <row r="75" spans="1:12" s="2" customFormat="1" ht="30" customHeight="1" x14ac:dyDescent="0.25">
      <c r="A75" s="25">
        <v>62</v>
      </c>
      <c r="B75" s="8" t="s">
        <v>40</v>
      </c>
      <c r="C75" s="8" t="s">
        <v>73</v>
      </c>
      <c r="D75" s="8" t="s">
        <v>20</v>
      </c>
      <c r="E75" s="17" t="s">
        <v>91</v>
      </c>
      <c r="F75" s="16">
        <v>40000</v>
      </c>
      <c r="G75" s="16">
        <v>442.65</v>
      </c>
      <c r="H75" s="16">
        <f t="shared" si="22"/>
        <v>1216</v>
      </c>
      <c r="I75" s="16">
        <f t="shared" si="20"/>
        <v>1148</v>
      </c>
      <c r="J75" s="16">
        <f t="shared" si="23"/>
        <v>225</v>
      </c>
      <c r="K75" s="16">
        <f t="shared" si="21"/>
        <v>36968.35</v>
      </c>
      <c r="L75" s="9" t="s">
        <v>12</v>
      </c>
    </row>
    <row r="76" spans="1:12" s="31" customFormat="1" ht="30" customHeight="1" x14ac:dyDescent="0.25">
      <c r="A76" s="25">
        <v>63</v>
      </c>
      <c r="B76" s="27" t="s">
        <v>117</v>
      </c>
      <c r="C76" s="27" t="s">
        <v>118</v>
      </c>
      <c r="D76" s="27" t="s">
        <v>20</v>
      </c>
      <c r="E76" s="28" t="s">
        <v>91</v>
      </c>
      <c r="F76" s="29">
        <v>40000</v>
      </c>
      <c r="G76" s="29">
        <v>154.68</v>
      </c>
      <c r="H76" s="29">
        <f t="shared" si="22"/>
        <v>1216</v>
      </c>
      <c r="I76" s="29">
        <f t="shared" si="20"/>
        <v>1148</v>
      </c>
      <c r="J76" s="29">
        <f>1919.78+25+200</f>
        <v>2144.7799999999997</v>
      </c>
      <c r="K76" s="29">
        <f t="shared" si="21"/>
        <v>35336.54</v>
      </c>
      <c r="L76" s="30" t="s">
        <v>12</v>
      </c>
    </row>
    <row r="77" spans="1:12" s="2" customFormat="1" ht="30" customHeight="1" x14ac:dyDescent="0.25">
      <c r="A77" s="25">
        <v>64</v>
      </c>
      <c r="B77" s="8" t="s">
        <v>119</v>
      </c>
      <c r="C77" s="8" t="s">
        <v>72</v>
      </c>
      <c r="D77" s="8" t="s">
        <v>20</v>
      </c>
      <c r="E77" s="22" t="s">
        <v>143</v>
      </c>
      <c r="F77" s="16">
        <v>60000</v>
      </c>
      <c r="G77" s="16">
        <v>0</v>
      </c>
      <c r="H77" s="16">
        <f t="shared" si="22"/>
        <v>1824</v>
      </c>
      <c r="I77" s="16">
        <f t="shared" si="20"/>
        <v>1722</v>
      </c>
      <c r="J77" s="16">
        <f>25+200</f>
        <v>225</v>
      </c>
      <c r="K77" s="16">
        <f t="shared" si="21"/>
        <v>56229</v>
      </c>
      <c r="L77" s="9" t="s">
        <v>13</v>
      </c>
    </row>
    <row r="78" spans="1:12" s="2" customFormat="1" ht="30" customHeight="1" x14ac:dyDescent="0.25">
      <c r="A78" s="25">
        <v>65</v>
      </c>
      <c r="B78" s="8" t="s">
        <v>115</v>
      </c>
      <c r="C78" s="8" t="s">
        <v>97</v>
      </c>
      <c r="D78" s="8" t="s">
        <v>20</v>
      </c>
      <c r="E78" s="22" t="s">
        <v>143</v>
      </c>
      <c r="F78" s="16">
        <v>60000</v>
      </c>
      <c r="G78" s="16">
        <v>0</v>
      </c>
      <c r="H78" s="16">
        <f t="shared" si="22"/>
        <v>1824</v>
      </c>
      <c r="I78" s="16">
        <f t="shared" si="20"/>
        <v>1722</v>
      </c>
      <c r="J78" s="16">
        <f>25+200</f>
        <v>225</v>
      </c>
      <c r="K78" s="16">
        <f t="shared" si="21"/>
        <v>56229</v>
      </c>
      <c r="L78" s="9" t="s">
        <v>12</v>
      </c>
    </row>
    <row r="79" spans="1:12" s="2" customFormat="1" ht="30" customHeight="1" x14ac:dyDescent="0.25">
      <c r="A79" s="25">
        <v>66</v>
      </c>
      <c r="B79" s="8" t="s">
        <v>96</v>
      </c>
      <c r="C79" s="8" t="s">
        <v>97</v>
      </c>
      <c r="D79" s="8" t="s">
        <v>20</v>
      </c>
      <c r="E79" s="22" t="s">
        <v>143</v>
      </c>
      <c r="F79" s="16">
        <v>70000</v>
      </c>
      <c r="G79" s="16">
        <v>5368.48</v>
      </c>
      <c r="H79" s="16">
        <f t="shared" ref="H79:H81" si="24">F79*3.04%</f>
        <v>2128</v>
      </c>
      <c r="I79" s="16">
        <f t="shared" ref="I79:I81" si="25">F79*2.87%</f>
        <v>2009</v>
      </c>
      <c r="J79" s="16">
        <f>25+200</f>
        <v>225</v>
      </c>
      <c r="K79" s="16">
        <f t="shared" ref="K79" si="26">F79-G79-H79-I79-J79</f>
        <v>60269.520000000004</v>
      </c>
      <c r="L79" s="9" t="s">
        <v>13</v>
      </c>
    </row>
    <row r="80" spans="1:12" s="2" customFormat="1" ht="39" customHeight="1" x14ac:dyDescent="0.25">
      <c r="A80" s="25">
        <v>67</v>
      </c>
      <c r="B80" s="8" t="s">
        <v>28</v>
      </c>
      <c r="C80" s="8" t="s">
        <v>134</v>
      </c>
      <c r="D80" s="8" t="s">
        <v>20</v>
      </c>
      <c r="E80" s="22" t="s">
        <v>143</v>
      </c>
      <c r="F80" s="18">
        <v>120000</v>
      </c>
      <c r="G80" s="16">
        <v>16809.87</v>
      </c>
      <c r="H80" s="16">
        <f t="shared" si="24"/>
        <v>3648</v>
      </c>
      <c r="I80" s="16">
        <f t="shared" si="25"/>
        <v>3444</v>
      </c>
      <c r="J80" s="16">
        <f>25+200</f>
        <v>225</v>
      </c>
      <c r="K80" s="16">
        <f>F80-G80-H80-I80-J80</f>
        <v>95873.13</v>
      </c>
      <c r="L80" s="9" t="s">
        <v>12</v>
      </c>
    </row>
    <row r="81" spans="1:12" s="2" customFormat="1" ht="30" customHeight="1" x14ac:dyDescent="0.25">
      <c r="A81" s="25">
        <v>68</v>
      </c>
      <c r="B81" s="8" t="s">
        <v>31</v>
      </c>
      <c r="C81" s="8" t="s">
        <v>66</v>
      </c>
      <c r="D81" s="8" t="s">
        <v>20</v>
      </c>
      <c r="E81" s="17" t="s">
        <v>91</v>
      </c>
      <c r="F81" s="18">
        <v>150000</v>
      </c>
      <c r="G81" s="16">
        <v>23866.62</v>
      </c>
      <c r="H81" s="16">
        <f t="shared" si="24"/>
        <v>4560</v>
      </c>
      <c r="I81" s="16">
        <f t="shared" si="25"/>
        <v>4305</v>
      </c>
      <c r="J81" s="18">
        <f>25+200</f>
        <v>225</v>
      </c>
      <c r="K81" s="16">
        <f t="shared" ref="K81" si="27">F81-G81-H81-I81-J81</f>
        <v>117043.38</v>
      </c>
      <c r="L81" s="9" t="s">
        <v>12</v>
      </c>
    </row>
    <row r="82" spans="1:12" s="2" customFormat="1" ht="30" customHeight="1" x14ac:dyDescent="0.25">
      <c r="A82" s="25">
        <v>69</v>
      </c>
      <c r="B82" s="14" t="s">
        <v>98</v>
      </c>
      <c r="C82" s="14" t="s">
        <v>88</v>
      </c>
      <c r="D82" s="8" t="s">
        <v>20</v>
      </c>
      <c r="E82" s="17" t="s">
        <v>91</v>
      </c>
      <c r="F82" s="16">
        <v>25000</v>
      </c>
      <c r="G82" s="16">
        <v>0</v>
      </c>
      <c r="H82" s="16">
        <v>0</v>
      </c>
      <c r="I82" s="16">
        <v>0</v>
      </c>
      <c r="J82" s="16">
        <v>0</v>
      </c>
      <c r="K82" s="16">
        <f t="shared" ref="K82" si="28">F82-G82-H82-I82-J82</f>
        <v>25000</v>
      </c>
      <c r="L82" s="9" t="s">
        <v>12</v>
      </c>
    </row>
    <row r="83" spans="1:12" x14ac:dyDescent="0.25">
      <c r="A83" s="26"/>
      <c r="B83" s="36" t="s">
        <v>0</v>
      </c>
      <c r="C83" s="37"/>
      <c r="D83" s="37"/>
      <c r="E83" s="38"/>
      <c r="F83" s="19">
        <f t="shared" ref="F83:K83" si="29">SUM(F14:F82)</f>
        <v>4970100</v>
      </c>
      <c r="G83" s="19">
        <f t="shared" si="29"/>
        <v>422337.5199999999</v>
      </c>
      <c r="H83" s="19">
        <f t="shared" si="29"/>
        <v>149790.82999999999</v>
      </c>
      <c r="I83" s="19">
        <f t="shared" si="29"/>
        <v>141924.37000000002</v>
      </c>
      <c r="J83" s="19">
        <f t="shared" si="29"/>
        <v>40076.92</v>
      </c>
      <c r="K83" s="19">
        <f t="shared" si="29"/>
        <v>4215970.3600000013</v>
      </c>
      <c r="L83" s="10"/>
    </row>
    <row r="84" spans="1:12" x14ac:dyDescent="0.25">
      <c r="I84" s="5"/>
    </row>
    <row r="85" spans="1:12" x14ac:dyDescent="0.25">
      <c r="I85" s="5"/>
    </row>
    <row r="86" spans="1:12" x14ac:dyDescent="0.25">
      <c r="D86" s="33"/>
      <c r="I86" s="5"/>
    </row>
    <row r="87" spans="1:12" x14ac:dyDescent="0.25">
      <c r="I87" s="5"/>
    </row>
    <row r="88" spans="1:12" x14ac:dyDescent="0.25">
      <c r="I88" s="5"/>
    </row>
    <row r="89" spans="1:12" x14ac:dyDescent="0.25">
      <c r="I89" s="5"/>
    </row>
    <row r="90" spans="1:12" x14ac:dyDescent="0.25">
      <c r="I90" s="5"/>
    </row>
    <row r="91" spans="1:12" x14ac:dyDescent="0.25">
      <c r="G91" s="5"/>
    </row>
    <row r="92" spans="1:12" ht="15" customHeight="1" x14ac:dyDescent="0.25">
      <c r="B92" s="45" t="s">
        <v>1</v>
      </c>
      <c r="C92" s="45"/>
      <c r="E92" s="3"/>
      <c r="F92" s="3"/>
      <c r="G92" s="3"/>
      <c r="H92" s="3"/>
      <c r="I92" s="13"/>
      <c r="J92" s="13"/>
      <c r="K92" s="13"/>
      <c r="L92" s="3"/>
    </row>
    <row r="93" spans="1:12" ht="15.75" customHeight="1" x14ac:dyDescent="0.25">
      <c r="B93" s="46" t="s">
        <v>15</v>
      </c>
      <c r="C93" s="46"/>
      <c r="D93" s="12"/>
      <c r="E93" s="12"/>
      <c r="F93" s="12"/>
      <c r="G93" s="12"/>
      <c r="H93" s="12"/>
      <c r="I93" s="46" t="s">
        <v>123</v>
      </c>
      <c r="J93" s="46"/>
      <c r="K93" s="46"/>
      <c r="L93" s="12"/>
    </row>
    <row r="94" spans="1:12" ht="15.75" customHeight="1" x14ac:dyDescent="0.5">
      <c r="B94" s="47" t="s">
        <v>2</v>
      </c>
      <c r="C94" s="47"/>
      <c r="D94" s="48"/>
      <c r="E94" s="48"/>
      <c r="F94" s="48"/>
      <c r="G94" s="11"/>
      <c r="H94" s="23"/>
      <c r="I94" s="47" t="s">
        <v>124</v>
      </c>
      <c r="J94" s="47"/>
      <c r="K94" s="47"/>
      <c r="L94" s="23"/>
    </row>
  </sheetData>
  <mergeCells count="22">
    <mergeCell ref="B92:C92"/>
    <mergeCell ref="B93:C93"/>
    <mergeCell ref="B94:C94"/>
    <mergeCell ref="I93:K93"/>
    <mergeCell ref="I94:K94"/>
    <mergeCell ref="D94:F94"/>
    <mergeCell ref="A11:A13"/>
    <mergeCell ref="B7:F7"/>
    <mergeCell ref="B83:E83"/>
    <mergeCell ref="G11:J11"/>
    <mergeCell ref="K11:K13"/>
    <mergeCell ref="B11:B13"/>
    <mergeCell ref="B9:L9"/>
    <mergeCell ref="L11:L13"/>
    <mergeCell ref="F11:F13"/>
    <mergeCell ref="E11:E13"/>
    <mergeCell ref="D11:D13"/>
    <mergeCell ref="C11:C13"/>
    <mergeCell ref="G12:G13"/>
    <mergeCell ref="H12:H13"/>
    <mergeCell ref="I12:I13"/>
    <mergeCell ref="J12:J13"/>
  </mergeCells>
  <printOptions horizontalCentered="1"/>
  <pageMargins left="0.84" right="0.25" top="0.75" bottom="0.75" header="0.3" footer="0.3"/>
  <pageSetup scale="65" orientation="landscape" horizontalDpi="300" verticalDpi="300" r:id="rId1"/>
  <headerFooter>
    <oddFooter>&amp;C&amp;9Página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634504831195A4EBDDCCBE0A0A89031" ma:contentTypeVersion="15" ma:contentTypeDescription="Crear nuevo documento." ma:contentTypeScope="" ma:versionID="ce83dda7c0478609de6db9d43442b2a5">
  <xsd:schema xmlns:xsd="http://www.w3.org/2001/XMLSchema" xmlns:xs="http://www.w3.org/2001/XMLSchema" xmlns:p="http://schemas.microsoft.com/office/2006/metadata/properties" xmlns:ns3="952d208f-b59b-46e7-b5ee-2a68bc180f8f" xmlns:ns4="378bc725-8146-4c72-a15e-bcd9ed0b975a" targetNamespace="http://schemas.microsoft.com/office/2006/metadata/properties" ma:root="true" ma:fieldsID="57b1332e6c759a7cc1698c4515366773" ns3:_="" ns4:_="">
    <xsd:import namespace="952d208f-b59b-46e7-b5ee-2a68bc180f8f"/>
    <xsd:import namespace="378bc725-8146-4c72-a15e-bcd9ed0b975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_activity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2d208f-b59b-46e7-b5ee-2a68bc180f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8bc725-8146-4c72-a15e-bcd9ed0b97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52d208f-b59b-46e7-b5ee-2a68bc180f8f" xsi:nil="true"/>
  </documentManagement>
</p:properties>
</file>

<file path=customXml/itemProps1.xml><?xml version="1.0" encoding="utf-8"?>
<ds:datastoreItem xmlns:ds="http://schemas.openxmlformats.org/officeDocument/2006/customXml" ds:itemID="{87E82F8A-6EEC-43CD-B0B5-0605EC3F0E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2d208f-b59b-46e7-b5ee-2a68bc180f8f"/>
    <ds:schemaRef ds:uri="378bc725-8146-4c72-a15e-bcd9ed0b97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BD99F7-30B4-4CB0-9411-A67A1D2B3B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08525D-25AD-42A3-8342-0DDBB3540035}">
  <ds:schemaRefs>
    <ds:schemaRef ds:uri="http://schemas.microsoft.com/office/2006/metadata/properties"/>
    <ds:schemaRef ds:uri="http://schemas.microsoft.com/office/infopath/2007/PartnerControls"/>
    <ds:schemaRef ds:uri="952d208f-b59b-46e7-b5ee-2a68bc180f8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CNCCMDL Nómina Gral.  2026-04</vt:lpstr>
      <vt:lpstr>'CNCCMDL Nómina Gral.  2026-04'!Títulos_a_imprimir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Patricia Rodriguez</cp:lastModifiedBy>
  <cp:lastPrinted>2026-01-29T14:36:03Z</cp:lastPrinted>
  <dcterms:created xsi:type="dcterms:W3CDTF">2017-05-22T18:01:49Z</dcterms:created>
  <dcterms:modified xsi:type="dcterms:W3CDTF">2026-04-29T13:28:47Z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0x0101004634504831195A4EBDDCCBE0A0A89031</vt:lpwstr>
  </property>
</Properties>
</file>